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55" windowHeight="11460" tabRatio="854" firstSheet="1" activeTab="1"/>
  </bookViews>
  <sheets>
    <sheet name="BExRepositorySheet" sheetId="1" state="veryHidden" r:id="rId1"/>
    <sheet name="NN Opći dio" sheetId="2" r:id="rId2"/>
    <sheet name="Prihodi" sheetId="3" r:id="rId3"/>
    <sheet name="Rashodi" sheetId="4" r:id="rId4"/>
    <sheet name="Rashodi po IF" sheetId="5" r:id="rId5"/>
    <sheet name="Rashodi funkc. klas." sheetId="6" r:id="rId6"/>
    <sheet name="Račun financiranja" sheetId="7" r:id="rId7"/>
    <sheet name="Posebni dio" sheetId="8" r:id="rId8"/>
    <sheet name="BW upit" sheetId="9" state="hidden" r:id="rId9"/>
    <sheet name="Tekst varijable" sheetId="10" state="hidden" r:id="rId10"/>
  </sheets>
  <externalReferences>
    <externalReference r:id="rId13"/>
    <externalReference r:id="rId14"/>
    <externalReference r:id="rId15"/>
  </externalReferences>
  <definedNames>
    <definedName name="_xlfn.IFERROR" hidden="1">#NAME?</definedName>
    <definedName name="_xlfn.VALUETOTEXT" hidden="1">#NAME?</definedName>
    <definedName name="BEx768KPSQ72NFZI1DSHLMYOAJB4" localSheetId="2" hidden="1">'Prihodi'!$E$9:$I$17</definedName>
    <definedName name="BEx768KPSQ72NFZI1DSHLMYOAJB4" localSheetId="6" hidden="1">'Račun financiranja'!$E$5:$M$5</definedName>
    <definedName name="BEx768KPSQ72NFZI1DSHLMYOAJB4" localSheetId="3" hidden="1">'Rashodi'!$E$6:$M$22</definedName>
    <definedName name="BEx768KPSQ72NFZI1DSHLMYOAJB4" hidden="1">#REF!</definedName>
    <definedName name="BExF0FDTSLD2H2BL1BV89V91RA11" localSheetId="2" hidden="1">'Prihodi'!$E$1:$E$1</definedName>
    <definedName name="BExF0FDTSLD2H2BL1BV89V91RA11" localSheetId="6" hidden="1">'Račun financiranja'!#REF!</definedName>
    <definedName name="BExF0FDTSLD2H2BL1BV89V91RA11" localSheetId="3" hidden="1">'Rashodi'!$E$1:$E$1</definedName>
    <definedName name="BExF0FDTSLD2H2BL1BV89V91RA11" hidden="1">#REF!</definedName>
    <definedName name="BExOMDTNOBL8S0LYL4B82RRMASFU" localSheetId="7" hidden="1">'Posebni dio'!#REF!</definedName>
    <definedName name="BExOMDTNOBL8S0LYL4B82RRMASFU" localSheetId="5" hidden="1">'Rashodi funkc. klas.'!$A$10:$A$10</definedName>
    <definedName name="BExOMDTNOBL8S0LYL4B82RRMASFU" hidden="1">'Rashodi po IF'!$A$10:$A$17</definedName>
    <definedName name="DF_GRID_1">#REF!</definedName>
    <definedName name="DF_GRID_2">'BW upit'!$B$2:$J$315</definedName>
    <definedName name="_xlnm.Print_Area" localSheetId="8">'BW upit'!$A$1:$K$316</definedName>
    <definedName name="_xlnm.Print_Area" localSheetId="7">'Posebni dio'!$A$1:$J$59</definedName>
    <definedName name="_xlnm.Print_Area" localSheetId="2">'Prihodi'!$A$1:$I$25</definedName>
    <definedName name="_xlnm.Print_Area" localSheetId="6">'Račun financiranja'!$A$1:$M$19</definedName>
    <definedName name="_xlnm.Print_Area" localSheetId="3">'Rashodi'!$A$1:$M$39</definedName>
    <definedName name="_xlnm.Print_Area" localSheetId="5">'Rashodi funkc. klas.'!$A$1:$E$10</definedName>
    <definedName name="_xlnm.Print_Area" localSheetId="4">'Rashodi po IF'!$A$1:$E$21</definedName>
    <definedName name="_xlnm.Print_Titles" localSheetId="5">'Rashodi funkc. klas.'!$10:$10</definedName>
    <definedName name="_xlnm.Print_Titles" localSheetId="4">'Rashodi po IF'!$10:$10</definedName>
    <definedName name="SAPBEXhrIndnt" localSheetId="7" hidden="1">1</definedName>
    <definedName name="SAPBEXhrIndnt" localSheetId="2" hidden="1">1</definedName>
    <definedName name="SAPBEXhrIndnt" localSheetId="6" hidden="1">1</definedName>
    <definedName name="SAPBEXhrIndnt" localSheetId="3" hidden="1">1</definedName>
    <definedName name="SAPBEXhrIndnt" localSheetId="5" hidden="1">1</definedName>
    <definedName name="SAPBEXhrIndnt" localSheetId="4" hidden="1">1</definedName>
    <definedName name="SAPBEXhrIndnt" hidden="1">"Wide"</definedName>
    <definedName name="SAPBEXrevision" localSheetId="7" hidden="1">15</definedName>
    <definedName name="SAPBEXrevision" localSheetId="5" hidden="1">15</definedName>
    <definedName name="SAPBEXrevision" localSheetId="4" hidden="1">15</definedName>
    <definedName name="SAPBEXrevision" hidden="1">5</definedName>
    <definedName name="SAPBEXsysID" hidden="1">"DBW"</definedName>
    <definedName name="SAPBEXwbID" localSheetId="7" hidden="1">"6S1XZH3QT7EG9VBTX3DWO5T1R"</definedName>
    <definedName name="SAPBEXwbID" localSheetId="5" hidden="1">"6S1XZH3QT7EG9VBTX3DWO5T1R"</definedName>
    <definedName name="SAPBEXwbID" localSheetId="4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<sst xmlns="http://schemas.openxmlformats.org/spreadsheetml/2006/main" count="777" uniqueCount="142">
  <si>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</si>
  <si>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</si>
  <si>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</si>
  <si>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</si>
  <si>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</si>
  <si>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</si>
  <si>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</si>
  <si>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</si>
  <si>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</si>
  <si>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</si>
  <si>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</si>
  <si>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</si>
  <si>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</si>
  <si>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</si>
  <si>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</si>
  <si>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</si>
  <si>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</si>
  <si>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</si>
  <si>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</si>
  <si>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</si>
  <si>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</si>
  <si>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</si>
  <si>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</si>
  <si>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</si>
  <si>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</si>
  <si>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 xml:space="preserve">A. SAŽETAK RAČUNA PRIHODA I RASHODA </t>
  </si>
  <si>
    <t>B. SAŽETAK RAČUNA FINANCIRANJA</t>
  </si>
  <si>
    <t>Klinika za infektivne bolesti dr. Fran Mihaljević</t>
  </si>
  <si>
    <t>26459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</si>
  <si>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</si>
  <si>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</si>
  <si>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</si>
  <si>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</si>
  <si>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</si>
  <si>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</si>
  <si>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</si>
  <si>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</si>
  <si>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</si>
  <si>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</si>
  <si>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</si>
  <si>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</si>
  <si>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</si>
  <si>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</si>
  <si>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</si>
  <si>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</si>
  <si>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</si>
  <si>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Prijedlog proračuna 
za 2024.</t>
  </si>
  <si>
    <t>Projekcija proračuna 
za 2025.</t>
  </si>
  <si>
    <t>Projekcija proračuna 
za 2026.</t>
  </si>
  <si>
    <t>6XXX</t>
  </si>
  <si>
    <t>63YYY</t>
  </si>
  <si>
    <t>51</t>
  </si>
  <si>
    <t>Pomoći EU</t>
  </si>
  <si>
    <t>52</t>
  </si>
  <si>
    <t>Ostale pomoći</t>
  </si>
  <si>
    <t>64YYY</t>
  </si>
  <si>
    <t>31</t>
  </si>
  <si>
    <t>Vlastiti prihodi</t>
  </si>
  <si>
    <t>65YYY</t>
  </si>
  <si>
    <t>43</t>
  </si>
  <si>
    <t>Ostali prihodi za posebne namjene</t>
  </si>
  <si>
    <t>66YYY</t>
  </si>
  <si>
    <t>61</t>
  </si>
  <si>
    <t>Donacije</t>
  </si>
  <si>
    <t>67YYY</t>
  </si>
  <si>
    <t>11</t>
  </si>
  <si>
    <t>Opći prihodi i primici</t>
  </si>
  <si>
    <t>A2. RASHODI POSLOVANJA I RASHODI ZA NABAVU NEFINANCIJSKE IMOVINE</t>
  </si>
  <si>
    <t>Naziv rashoda</t>
  </si>
  <si>
    <t>Plan za 2024.</t>
  </si>
  <si>
    <t>Projekcija za 2025.</t>
  </si>
  <si>
    <t>Projekcija za 2026.</t>
  </si>
  <si>
    <t>Razred stavke (E1)</t>
  </si>
  <si>
    <t>Skupina stavke (E2)</t>
  </si>
  <si>
    <t>Izvor (razina 2)</t>
  </si>
  <si>
    <t>Ukupni rezultat</t>
  </si>
  <si>
    <t>3</t>
  </si>
  <si>
    <t>Rashodi poslovanja</t>
  </si>
  <si>
    <t>Rezultat</t>
  </si>
  <si>
    <t>Rashodi za zaposlene</t>
  </si>
  <si>
    <t>32</t>
  </si>
  <si>
    <t>Materijalni rashodi</t>
  </si>
  <si>
    <t>34</t>
  </si>
  <si>
    <t>Financijski rashodi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</si>
  <si>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</si>
  <si>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</si>
  <si>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</si>
  <si>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</si>
  <si>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</si>
  <si>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</si>
  <si>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</si>
  <si>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</si>
  <si>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815</t>
  </si>
  <si>
    <t>Namjenski primitak - NPOO</t>
  </si>
  <si>
    <t>45</t>
  </si>
  <si>
    <t>Rashodi za dodatna ulaganja na nefinancijskoj imovini</t>
  </si>
  <si>
    <t>A3. RASHODI PREMA IZVORIMA FINANCIRANJA</t>
  </si>
  <si>
    <t>Brojčana oznaka i naziv</t>
  </si>
  <si>
    <t>Izvor sredstava</t>
  </si>
  <si>
    <t>1</t>
  </si>
  <si>
    <t>Prihodi za posebne namjene</t>
  </si>
  <si>
    <t>5</t>
  </si>
  <si>
    <t>Pomoći</t>
  </si>
  <si>
    <t>6</t>
  </si>
  <si>
    <t>8</t>
  </si>
  <si>
    <t>Namjenski primici od zaduživanja</t>
  </si>
  <si>
    <t>81</t>
  </si>
  <si>
    <t>A4. RASHODI PREMA FUNKCIJSKOJ KLASIFIKACIJI</t>
  </si>
  <si>
    <t>Funkcijsko podr.</t>
  </si>
  <si>
    <t>GFS</t>
  </si>
  <si>
    <t>GFS Klasifikacija</t>
  </si>
  <si>
    <t>07</t>
  </si>
  <si>
    <t>Zdravstvo</t>
  </si>
  <si>
    <t>073</t>
  </si>
  <si>
    <t>Bolničke službe</t>
  </si>
  <si>
    <t>B. RAČUN FINANCIRANJA</t>
  </si>
  <si>
    <t>Naziv</t>
  </si>
  <si>
    <t>II. POSEBNI DIO</t>
  </si>
  <si>
    <t>Šifra</t>
  </si>
  <si>
    <t>Prijedlog proračuna 
2024</t>
  </si>
  <si>
    <t>Projekcija 
proračuna
2025</t>
  </si>
  <si>
    <t>Projekcija
proračuna
2026</t>
  </si>
  <si>
    <t>Glava</t>
  </si>
  <si>
    <t>HR dugi tekst 1. dio</t>
  </si>
  <si>
    <t>36</t>
  </si>
  <si>
    <t>ZAŠTITA ZDRAVLJA</t>
  </si>
  <si>
    <t>3602</t>
  </si>
  <si>
    <t>INVESTICIJE U ZDRAVSTVENU INFRASTRUKTURU</t>
  </si>
  <si>
    <t>K893002</t>
  </si>
  <si>
    <t>KLINIKA ZA INFEKTIVNE BOLESTI DR. FRAN MIHALJEVIĆ – IZRAVNA KAPITALNA ULAGANJA</t>
  </si>
  <si>
    <t>KLINIKA ZA INFEKTIVNE BOLESTI DR. FRAN MIHALJEVIĆ – IZRAVNA</t>
  </si>
  <si>
    <t>3605</t>
  </si>
  <si>
    <t>SIGURNOST GRAĐANA I PRAVA NA ZDRAVSTVENE USLUGE</t>
  </si>
  <si>
    <t>A893001</t>
  </si>
  <si>
    <t>ADMINISTRACIJA I UPRAVLJANJE</t>
  </si>
  <si>
    <t>A893003</t>
  </si>
  <si>
    <t>PROVEDBA PREVENTIVNIH PROGRAMA – KLINIKA ZA INFEKTIVNE BOLESTI DR. FRAN MIHALJEVIĆ</t>
  </si>
  <si>
    <t>PROVEDBA PREVENTIVNIH PROGRAMA – KLINIKA ZA INFEKTIVNE BOLES</t>
  </si>
  <si>
    <t>T893006</t>
  </si>
  <si>
    <t>EUROPSKI SAVEZ ZA KLINIČKA ISTRAŽIVANJA ZARAZNIH BOLESTI – ECRAID - BASE</t>
  </si>
  <si>
    <t>EUROPSKI SAVEZ ZA KLINIČKA ISTRAŽIVANJA ZARAZNIH BOLESTI – E</t>
  </si>
  <si>
    <t>Nisu nađeni primjenjivi podaci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</si>
</sst>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6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b/>
      <sz val="10"/>
      <color indexed="44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7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22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39" fillId="45" borderId="7" applyNumberFormat="0" applyProtection="0">
      <alignment vertical="center"/>
    </xf>
    <xf numFmtId="4" fontId="43" fillId="46" borderId="8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4" fontId="39" fillId="45" borderId="7" applyNumberFormat="0" applyProtection="0">
      <alignment horizontal="left" vertical="center" indent="1"/>
    </xf>
    <xf numFmtId="4" fontId="43" fillId="46" borderId="8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24" fillId="48" borderId="7" applyNumberFormat="0" applyProtection="0">
      <alignment horizontal="left" vertical="center" indent="1"/>
    </xf>
    <xf numFmtId="4" fontId="43" fillId="49" borderId="0" applyNumberFormat="0" applyProtection="0">
      <alignment horizontal="left" vertical="center" indent="1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9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1" applyNumberFormat="0" applyProtection="0">
      <alignment horizontal="right" vertical="center"/>
    </xf>
    <xf numFmtId="4" fontId="0" fillId="57" borderId="1" applyNumberFormat="0" applyProtection="0">
      <alignment horizontal="right" vertical="center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0" fillId="49" borderId="1" applyNumberFormat="0" applyProtection="0">
      <alignment horizontal="right" vertical="center"/>
    </xf>
    <xf numFmtId="0" fontId="45" fillId="48" borderId="7" applyNumberFormat="0" applyProtection="0">
      <alignment horizontal="center" vertical="center"/>
    </xf>
    <xf numFmtId="4" fontId="43" fillId="49" borderId="8" applyNumberFormat="0" applyProtection="0">
      <alignment horizontal="center" vertical="top"/>
    </xf>
    <xf numFmtId="4" fontId="0" fillId="61" borderId="9" applyNumberFormat="0" applyProtection="0">
      <alignment horizontal="left" vertical="center" indent="1"/>
    </xf>
    <xf numFmtId="4" fontId="0" fillId="61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42" fillId="0" borderId="7" applyNumberFormat="0" applyProtection="0">
      <alignment horizontal="left" vertical="center" wrapText="1"/>
    </xf>
    <xf numFmtId="0" fontId="24" fillId="60" borderId="8" applyNumberFormat="0" applyProtection="0">
      <alignment horizontal="left" vertical="center" indent="1"/>
    </xf>
    <xf numFmtId="0" fontId="0" fillId="60" borderId="8" applyNumberFormat="0" applyProtection="0">
      <alignment horizontal="left" vertical="top" indent="1"/>
    </xf>
    <xf numFmtId="0" fontId="0" fillId="63" borderId="1" applyNumberFormat="0" applyProtection="0">
      <alignment horizontal="left" vertical="center" indent="1"/>
    </xf>
    <xf numFmtId="0" fontId="0" fillId="63" borderId="1" applyNumberFormat="0" applyProtection="0">
      <alignment horizontal="left" vertical="center" indent="1"/>
    </xf>
    <xf numFmtId="0" fontId="42" fillId="0" borderId="7" applyNumberFormat="0" applyProtection="0">
      <alignment horizontal="left" vertical="center" wrapText="1"/>
    </xf>
    <xf numFmtId="0" fontId="24" fillId="49" borderId="8" applyNumberFormat="0" applyProtection="0">
      <alignment horizontal="left" vertical="center" indent="1"/>
    </xf>
    <xf numFmtId="0" fontId="0" fillId="49" borderId="8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center" indent="1"/>
    </xf>
    <xf numFmtId="0" fontId="42" fillId="0" borderId="7" applyNumberFormat="0" applyProtection="0">
      <alignment horizontal="left" vertical="center" wrapText="1"/>
    </xf>
    <xf numFmtId="0" fontId="24" fillId="48" borderId="8" applyNumberFormat="0" applyProtection="0">
      <alignment horizontal="left" vertical="center" indent="1"/>
    </xf>
    <xf numFmtId="0" fontId="0" fillId="48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0" fillId="61" borderId="8" applyNumberFormat="0" applyProtection="0">
      <alignment horizontal="left" vertical="top" indent="1"/>
    </xf>
    <xf numFmtId="0" fontId="0" fillId="64" borderId="10" applyNumberFormat="0">
      <alignment/>
      <protection locked="0"/>
    </xf>
    <xf numFmtId="0" fontId="4" fillId="60" borderId="11" applyBorder="0">
      <alignment/>
      <protection/>
    </xf>
    <xf numFmtId="4" fontId="5" fillId="46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6" borderId="13" applyNumberFormat="0" applyProtection="0">
      <alignment vertical="center"/>
    </xf>
    <xf numFmtId="4" fontId="5" fillId="62" borderId="8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47" fillId="0" borderId="7" applyNumberFormat="0" applyProtection="0">
      <alignment horizontal="right" vertical="center"/>
    </xf>
    <xf numFmtId="4" fontId="39" fillId="61" borderId="8" applyNumberFormat="0" applyProtection="0">
      <alignment horizontal="right" vertical="center"/>
    </xf>
    <xf numFmtId="4" fontId="23" fillId="64" borderId="1" applyNumberFormat="0" applyProtection="0">
      <alignment horizontal="right" vertical="center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40" fillId="65" borderId="7" applyNumberFormat="0" applyProtection="0">
      <alignment horizontal="left" vertical="center" indent="1"/>
    </xf>
    <xf numFmtId="4" fontId="39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top" indent="1"/>
    </xf>
    <xf numFmtId="4" fontId="7" fillId="66" borderId="9" applyNumberFormat="0" applyProtection="0">
      <alignment horizontal="left" vertical="center" indent="1"/>
    </xf>
    <xf numFmtId="4" fontId="7" fillId="66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7" borderId="13">
      <alignment/>
      <protection/>
    </xf>
    <xf numFmtId="4" fontId="8" fillId="64" borderId="1" applyNumberFormat="0" applyProtection="0">
      <alignment horizontal="right" vertical="center"/>
    </xf>
    <xf numFmtId="4" fontId="56" fillId="68" borderId="7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6">
    <xf numFmtId="0" fontId="0" fillId="2" borderId="0" xfId="0" applyAlignment="1">
      <alignment/>
    </xf>
    <xf numFmtId="0" fontId="24" fillId="69" borderId="0" xfId="0" applyFont="1" applyFill="1" applyAlignment="1">
      <alignment/>
    </xf>
    <xf numFmtId="0" fontId="0" fillId="2" borderId="0" xfId="0" applyFont="1" applyAlignment="1">
      <alignment/>
    </xf>
    <xf numFmtId="0" fontId="0" fillId="64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1" fillId="0" borderId="0" xfId="128" applyFont="1" applyAlignment="1">
      <alignment vertical="center"/>
      <protection/>
    </xf>
    <xf numFmtId="0" fontId="32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3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4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5" fillId="0" borderId="0" xfId="128" applyFont="1" applyAlignment="1">
      <alignment horizontal="center" vertical="center"/>
      <protection/>
    </xf>
    <xf numFmtId="0" fontId="36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7" fillId="0" borderId="0" xfId="128" applyFont="1" applyAlignment="1">
      <alignment vertical="center"/>
      <protection/>
    </xf>
    <xf numFmtId="180" fontId="37" fillId="0" borderId="0" xfId="128" applyNumberFormat="1" applyFont="1" applyAlignment="1">
      <alignment vertical="center"/>
      <protection/>
    </xf>
    <xf numFmtId="3" fontId="37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3" fontId="0" fillId="0" borderId="1" xfId="203" applyNumberFormat="1">
      <alignment horizontal="right" vertical="center"/>
    </xf>
    <xf numFmtId="0" fontId="0" fillId="62" borderId="1" xfId="177" applyAlignment="1" quotePrefix="1">
      <alignment horizontal="left" vertical="center" indent="2"/>
    </xf>
    <xf numFmtId="0" fontId="28" fillId="0" borderId="0" xfId="128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60" borderId="8" xfId="181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8" fillId="0" borderId="0" xfId="128" applyNumberFormat="1" applyFont="1" applyAlignment="1">
      <alignment horizontal="center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3" fontId="26" fillId="0" borderId="13" xfId="128" applyNumberFormat="1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38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4" borderId="0" xfId="128" applyNumberFormat="1" applyFont="1" applyFill="1" applyAlignment="1">
      <alignment horizontal="left" vertical="center"/>
      <protection/>
    </xf>
    <xf numFmtId="3" fontId="27" fillId="64" borderId="0" xfId="128" applyNumberFormat="1" applyFont="1" applyFill="1" applyAlignment="1">
      <alignment vertical="center"/>
      <protection/>
    </xf>
    <xf numFmtId="0" fontId="26" fillId="64" borderId="13" xfId="128" applyFont="1" applyFill="1" applyBorder="1" applyAlignment="1">
      <alignment horizontal="justify" vertical="center"/>
      <protection/>
    </xf>
    <xf numFmtId="0" fontId="27" fillId="64" borderId="13" xfId="128" applyFont="1" applyFill="1" applyBorder="1" applyAlignment="1">
      <alignment horizontal="center" vertical="center"/>
      <protection/>
    </xf>
    <xf numFmtId="3" fontId="27" fillId="64" borderId="13" xfId="128" applyNumberFormat="1" applyFont="1" applyFill="1" applyBorder="1" applyAlignment="1">
      <alignment horizontal="center" vertical="center"/>
      <protection/>
    </xf>
    <xf numFmtId="0" fontId="26" fillId="64" borderId="13" xfId="128" applyFont="1" applyFill="1" applyBorder="1" applyAlignment="1">
      <alignment horizontal="left" vertical="center" wrapText="1"/>
      <protection/>
    </xf>
    <xf numFmtId="174" fontId="0" fillId="0" borderId="1" xfId="203" applyNumberFormat="1">
      <alignment horizontal="right" vertical="center"/>
    </xf>
    <xf numFmtId="0" fontId="0" fillId="47" borderId="1" xfId="151" applyNumberFormat="1" quotePrefix="1">
      <alignment horizontal="left" vertical="center" indent="1"/>
    </xf>
    <xf numFmtId="0" fontId="0" fillId="49" borderId="1" xfId="170" applyNumberFormat="1" quotePrefix="1">
      <alignment horizontal="right" vertical="center"/>
    </xf>
    <xf numFmtId="0" fontId="40" fillId="70" borderId="0" xfId="129" applyFont="1" applyFill="1">
      <alignment/>
      <protection/>
    </xf>
    <xf numFmtId="0" fontId="28" fillId="70" borderId="0" xfId="136" applyFont="1" applyFill="1" applyAlignment="1">
      <alignment horizontal="left" vertical="center"/>
      <protection/>
    </xf>
    <xf numFmtId="0" fontId="30" fillId="70" borderId="0" xfId="136" applyFont="1" applyFill="1" applyAlignment="1">
      <alignment/>
      <protection/>
    </xf>
    <xf numFmtId="0" fontId="40" fillId="70" borderId="0" xfId="129" applyFont="1" applyFill="1" applyAlignment="1">
      <alignment/>
      <protection/>
    </xf>
    <xf numFmtId="0" fontId="40" fillId="70" borderId="0" xfId="129" applyFont="1" applyFill="1" applyProtection="1">
      <alignment/>
      <protection locked="0"/>
    </xf>
    <xf numFmtId="0" fontId="40" fillId="70" borderId="0" xfId="129" applyFont="1" applyFill="1" applyProtection="1" quotePrefix="1">
      <alignment/>
      <protection locked="0"/>
    </xf>
    <xf numFmtId="3" fontId="26" fillId="70" borderId="16" xfId="129" applyNumberFormat="1" applyFont="1" applyFill="1" applyBorder="1" applyAlignment="1">
      <alignment horizontal="center" vertical="center" wrapText="1"/>
      <protection/>
    </xf>
    <xf numFmtId="3" fontId="26" fillId="70" borderId="16" xfId="153" applyNumberFormat="1" applyFont="1" applyFill="1" applyBorder="1" applyAlignment="1">
      <alignment horizontal="center" vertical="center" wrapText="1"/>
    </xf>
    <xf numFmtId="0" fontId="40" fillId="70" borderId="0" xfId="129" applyFont="1" applyFill="1" applyAlignment="1">
      <alignment horizontal="center" vertical="center"/>
      <protection/>
    </xf>
    <xf numFmtId="3" fontId="41" fillId="70" borderId="17" xfId="129" applyNumberFormat="1" applyFont="1" applyFill="1" applyBorder="1" applyAlignment="1">
      <alignment horizontal="center" vertical="center" wrapText="1"/>
      <protection/>
    </xf>
    <xf numFmtId="0" fontId="35" fillId="70" borderId="17" xfId="129" applyFont="1" applyFill="1" applyBorder="1" applyAlignment="1">
      <alignment horizontal="center" vertical="center"/>
      <protection/>
    </xf>
    <xf numFmtId="3" fontId="41" fillId="70" borderId="17" xfId="129" applyNumberFormat="1" applyFont="1" applyFill="1" applyBorder="1" applyAlignment="1">
      <alignment horizontal="center" vertical="center"/>
      <protection/>
    </xf>
    <xf numFmtId="0" fontId="35" fillId="70" borderId="0" xfId="129" applyFont="1" applyFill="1" applyAlignment="1">
      <alignment horizontal="center" vertical="center"/>
      <protection/>
    </xf>
    <xf numFmtId="3" fontId="41" fillId="70" borderId="0" xfId="129" applyNumberFormat="1" applyFont="1" applyFill="1" applyBorder="1" applyAlignment="1">
      <alignment horizontal="center" vertical="center" wrapText="1"/>
      <protection/>
    </xf>
    <xf numFmtId="3" fontId="42" fillId="70" borderId="0" xfId="129" applyNumberFormat="1" applyFont="1" applyFill="1" applyBorder="1" applyAlignment="1">
      <alignment vertical="top" wrapText="1"/>
      <protection/>
    </xf>
    <xf numFmtId="0" fontId="1" fillId="70" borderId="0" xfId="129" applyFill="1">
      <alignment/>
      <protection/>
    </xf>
    <xf numFmtId="3" fontId="43" fillId="70" borderId="0" xfId="143" applyNumberFormat="1" applyFont="1" applyFill="1" applyBorder="1">
      <alignment vertical="center"/>
    </xf>
    <xf numFmtId="3" fontId="40" fillId="70" borderId="0" xfId="129" applyNumberFormat="1" applyFont="1" applyFill="1" applyBorder="1" applyAlignment="1" quotePrefix="1">
      <alignment vertical="top" wrapText="1"/>
      <protection/>
    </xf>
    <xf numFmtId="3" fontId="40" fillId="70" borderId="0" xfId="129" applyNumberFormat="1" applyFont="1" applyFill="1" applyBorder="1" applyAlignment="1">
      <alignment vertical="top" wrapText="1"/>
      <protection/>
    </xf>
    <xf numFmtId="0" fontId="24" fillId="70" borderId="0" xfId="153" applyFill="1" applyBorder="1" quotePrefix="1">
      <alignment horizontal="left" vertical="center" indent="1"/>
    </xf>
    <xf numFmtId="0" fontId="40" fillId="70" borderId="0" xfId="209" applyFill="1" applyBorder="1" applyAlignment="1" quotePrefix="1">
      <alignment horizontal="left" vertical="center" wrapText="1" indent="1"/>
    </xf>
    <xf numFmtId="0" fontId="1" fillId="70" borderId="0" xfId="129" applyFill="1" applyBorder="1">
      <alignment/>
      <protection/>
    </xf>
    <xf numFmtId="0" fontId="40" fillId="70" borderId="0" xfId="129" applyFont="1" applyFill="1" applyBorder="1">
      <alignment/>
      <protection/>
    </xf>
    <xf numFmtId="3" fontId="44" fillId="70" borderId="0" xfId="129" applyNumberFormat="1" applyFont="1" applyFill="1" applyBorder="1" applyAlignment="1" quotePrefix="1">
      <alignment vertical="top" wrapText="1"/>
      <protection/>
    </xf>
    <xf numFmtId="3" fontId="44" fillId="70" borderId="0" xfId="129" applyNumberFormat="1" applyFont="1" applyFill="1" applyBorder="1" applyAlignment="1">
      <alignment vertical="top" wrapText="1"/>
      <protection/>
    </xf>
    <xf numFmtId="0" fontId="45" fillId="70" borderId="0" xfId="171" applyFill="1" applyBorder="1" quotePrefix="1">
      <alignment horizontal="center" vertical="center"/>
    </xf>
    <xf numFmtId="0" fontId="46" fillId="70" borderId="0" xfId="129" applyFont="1" applyFill="1" applyBorder="1">
      <alignment/>
      <protection/>
    </xf>
    <xf numFmtId="3" fontId="42" fillId="70" borderId="0" xfId="129" applyNumberFormat="1" applyFont="1" applyFill="1" applyBorder="1" applyAlignment="1" quotePrefix="1">
      <alignment vertical="top" wrapText="1"/>
      <protection/>
    </xf>
    <xf numFmtId="3" fontId="42" fillId="70" borderId="0" xfId="129" applyNumberFormat="1" applyFont="1" applyFill="1" applyBorder="1" applyAlignment="1">
      <alignment vertical="top" wrapText="1"/>
      <protection/>
    </xf>
    <xf numFmtId="0" fontId="42" fillId="70" borderId="0" xfId="179" applyFont="1" applyFill="1" applyBorder="1" applyAlignment="1" quotePrefix="1">
      <alignment horizontal="left" vertical="center" wrapText="1" indent="2"/>
    </xf>
    <xf numFmtId="3" fontId="43" fillId="70" borderId="0" xfId="143" applyNumberFormat="1" applyFont="1" applyFill="1" applyBorder="1">
      <alignment vertical="center"/>
    </xf>
    <xf numFmtId="0" fontId="24" fillId="70" borderId="0" xfId="129" applyFont="1" applyFill="1" applyBorder="1">
      <alignment/>
      <protection/>
    </xf>
    <xf numFmtId="0" fontId="42" fillId="70" borderId="0" xfId="184" applyFont="1" applyFill="1" applyBorder="1" applyAlignment="1" quotePrefix="1">
      <alignment horizontal="left" vertical="center" wrapText="1" indent="3"/>
    </xf>
    <xf numFmtId="0" fontId="42" fillId="70" borderId="0" xfId="129" applyFont="1" applyFill="1" applyBorder="1">
      <alignment/>
      <protection/>
    </xf>
    <xf numFmtId="3" fontId="44" fillId="70" borderId="0" xfId="129" applyNumberFormat="1" applyFont="1" applyFill="1" applyBorder="1" applyAlignment="1" quotePrefix="1">
      <alignment vertical="top" wrapText="1"/>
      <protection/>
    </xf>
    <xf numFmtId="3" fontId="44" fillId="70" borderId="0" xfId="129" applyNumberFormat="1" applyFont="1" applyFill="1" applyBorder="1" applyAlignment="1">
      <alignment vertical="top" wrapText="1"/>
      <protection/>
    </xf>
    <xf numFmtId="0" fontId="44" fillId="70" borderId="0" xfId="189" applyFont="1" applyFill="1" applyBorder="1" applyAlignment="1" quotePrefix="1">
      <alignment horizontal="left" vertical="center" wrapText="1" indent="4"/>
    </xf>
    <xf numFmtId="0" fontId="44" fillId="70" borderId="0" xfId="189" applyFont="1" applyFill="1" applyBorder="1" quotePrefix="1">
      <alignment horizontal="left" vertical="center" wrapText="1"/>
    </xf>
    <xf numFmtId="3" fontId="48" fillId="70" borderId="0" xfId="204" applyNumberFormat="1" applyFont="1" applyFill="1" applyBorder="1">
      <alignment horizontal="right" vertical="center"/>
    </xf>
    <xf numFmtId="0" fontId="42" fillId="70" borderId="0" xfId="129" applyFont="1" applyFill="1">
      <alignment/>
      <protection/>
    </xf>
    <xf numFmtId="0" fontId="44" fillId="70" borderId="0" xfId="189" applyFont="1" applyFill="1" applyBorder="1" applyAlignment="1" quotePrefix="1">
      <alignment horizontal="left" vertical="center" wrapText="1" indent="4"/>
    </xf>
    <xf numFmtId="0" fontId="44" fillId="70" borderId="0" xfId="189" applyFont="1" applyFill="1" applyBorder="1" quotePrefix="1">
      <alignment horizontal="left" vertical="center" wrapText="1"/>
    </xf>
    <xf numFmtId="3" fontId="48" fillId="70" borderId="0" xfId="204" applyNumberFormat="1" applyFont="1" applyFill="1" applyBorder="1">
      <alignment horizontal="right" vertical="center"/>
    </xf>
    <xf numFmtId="0" fontId="44" fillId="70" borderId="0" xfId="129" applyFont="1" applyFill="1" applyBorder="1">
      <alignment/>
      <protection/>
    </xf>
    <xf numFmtId="0" fontId="42" fillId="70" borderId="0" xfId="129" applyFont="1" applyFill="1" applyBorder="1">
      <alignment/>
      <protection/>
    </xf>
    <xf numFmtId="0" fontId="40" fillId="70" borderId="0" xfId="129" applyFont="1" applyFill="1" applyAlignment="1">
      <alignment wrapText="1"/>
      <protection/>
    </xf>
    <xf numFmtId="3" fontId="40" fillId="70" borderId="0" xfId="129" applyNumberFormat="1" applyFont="1" applyFill="1" applyProtection="1" quotePrefix="1">
      <alignment/>
      <protection locked="0"/>
    </xf>
    <xf numFmtId="3" fontId="42" fillId="70" borderId="16" xfId="129" applyNumberFormat="1" applyFont="1" applyFill="1" applyBorder="1" applyAlignment="1">
      <alignment horizontal="center" vertical="center" wrapText="1"/>
      <protection/>
    </xf>
    <xf numFmtId="3" fontId="42" fillId="70" borderId="16" xfId="153" applyNumberFormat="1" applyFont="1" applyFill="1" applyBorder="1" applyAlignment="1">
      <alignment horizontal="center" vertical="center" wrapText="1"/>
    </xf>
    <xf numFmtId="3" fontId="42" fillId="70" borderId="16" xfId="209" applyNumberFormat="1" applyFont="1" applyFill="1" applyBorder="1" applyAlignment="1" quotePrefix="1">
      <alignment horizontal="center" vertical="center" wrapText="1"/>
    </xf>
    <xf numFmtId="3" fontId="41" fillId="70" borderId="17" xfId="129" applyNumberFormat="1" applyFont="1" applyFill="1" applyBorder="1" applyAlignment="1">
      <alignment horizontal="center" vertical="center"/>
      <protection/>
    </xf>
    <xf numFmtId="0" fontId="42" fillId="70" borderId="0" xfId="129" applyFont="1" applyFill="1" applyBorder="1" applyAlignment="1">
      <alignment vertical="top" wrapText="1"/>
      <protection/>
    </xf>
    <xf numFmtId="0" fontId="35" fillId="70" borderId="0" xfId="129" applyFont="1" applyFill="1" applyBorder="1" applyAlignment="1">
      <alignment horizontal="center" vertical="center"/>
      <protection/>
    </xf>
    <xf numFmtId="0" fontId="42" fillId="70" borderId="0" xfId="129" applyFont="1" applyFill="1" applyBorder="1" applyAlignment="1" quotePrefix="1">
      <alignment vertical="top" wrapText="1"/>
      <protection/>
    </xf>
    <xf numFmtId="0" fontId="24" fillId="70" borderId="7" xfId="153" applyFill="1" quotePrefix="1">
      <alignment horizontal="left" vertical="center" indent="1"/>
    </xf>
    <xf numFmtId="0" fontId="40" fillId="70" borderId="7" xfId="209" applyFill="1" quotePrefix="1">
      <alignment horizontal="left" vertical="center" indent="1"/>
    </xf>
    <xf numFmtId="0" fontId="45" fillId="70" borderId="7" xfId="171" applyFill="1" quotePrefix="1">
      <alignment horizontal="center" vertical="center"/>
    </xf>
    <xf numFmtId="0" fontId="40" fillId="70" borderId="0" xfId="129" applyFont="1" applyFill="1" applyBorder="1" applyAlignment="1">
      <alignment vertical="top" wrapText="1"/>
      <protection/>
    </xf>
    <xf numFmtId="0" fontId="39" fillId="70" borderId="0" xfId="148" applyNumberFormat="1" applyFill="1" applyBorder="1" quotePrefix="1">
      <alignment horizontal="left" vertical="center" indent="1"/>
    </xf>
    <xf numFmtId="3" fontId="39" fillId="70" borderId="0" xfId="143" applyNumberFormat="1" applyFill="1" applyBorder="1">
      <alignment vertical="center"/>
    </xf>
    <xf numFmtId="0" fontId="42" fillId="70" borderId="0" xfId="209" applyFont="1" applyFill="1" applyBorder="1" quotePrefix="1">
      <alignment horizontal="left" vertical="center" indent="1"/>
    </xf>
    <xf numFmtId="0" fontId="43" fillId="70" borderId="0" xfId="148" applyNumberFormat="1" applyFont="1" applyFill="1" applyBorder="1" quotePrefix="1">
      <alignment horizontal="left" vertical="center" indent="1"/>
    </xf>
    <xf numFmtId="0" fontId="44" fillId="70" borderId="0" xfId="129" applyFont="1" applyFill="1" applyBorder="1" applyAlignment="1" quotePrefix="1">
      <alignment vertical="top" wrapText="1"/>
      <protection/>
    </xf>
    <xf numFmtId="0" fontId="44" fillId="70" borderId="0" xfId="129" applyFont="1" applyFill="1" applyBorder="1" applyAlignment="1">
      <alignment vertical="top" wrapText="1"/>
      <protection/>
    </xf>
    <xf numFmtId="0" fontId="44" fillId="70" borderId="0" xfId="209" applyFont="1" applyFill="1" applyBorder="1" quotePrefix="1">
      <alignment horizontal="left" vertical="center" indent="1"/>
    </xf>
    <xf numFmtId="0" fontId="44" fillId="70" borderId="0" xfId="129" applyFont="1" applyFill="1" applyBorder="1">
      <alignment/>
      <protection/>
    </xf>
    <xf numFmtId="0" fontId="44" fillId="70" borderId="0" xfId="129" applyFont="1" applyFill="1" applyBorder="1" applyAlignment="1" quotePrefix="1">
      <alignment vertical="top" wrapText="1"/>
      <protection/>
    </xf>
    <xf numFmtId="0" fontId="44" fillId="70" borderId="0" xfId="129" applyFont="1" applyFill="1" applyBorder="1" applyAlignment="1">
      <alignment vertical="top" wrapText="1"/>
      <protection/>
    </xf>
    <xf numFmtId="0" fontId="44" fillId="70" borderId="0" xfId="209" applyFont="1" applyFill="1" applyBorder="1" quotePrefix="1">
      <alignment horizontal="left" vertical="center" indent="1"/>
    </xf>
    <xf numFmtId="3" fontId="40" fillId="70" borderId="0" xfId="129" applyNumberFormat="1" applyFont="1" applyFill="1">
      <alignment/>
      <protection/>
    </xf>
    <xf numFmtId="3" fontId="27" fillId="70" borderId="0" xfId="129" applyNumberFormat="1" applyFont="1" applyFill="1">
      <alignment/>
      <protection/>
    </xf>
    <xf numFmtId="0" fontId="27" fillId="70" borderId="0" xfId="129" applyFont="1" applyFill="1">
      <alignment/>
      <protection/>
    </xf>
    <xf numFmtId="0" fontId="27" fillId="70" borderId="0" xfId="131" applyFont="1" applyFill="1">
      <alignment/>
      <protection/>
    </xf>
    <xf numFmtId="0" fontId="27" fillId="70" borderId="0" xfId="131" applyFont="1" applyFill="1" applyAlignment="1">
      <alignment wrapText="1"/>
      <protection/>
    </xf>
    <xf numFmtId="4" fontId="27" fillId="70" borderId="0" xfId="131" applyNumberFormat="1" applyFont="1" applyFill="1">
      <alignment/>
      <protection/>
    </xf>
    <xf numFmtId="3" fontId="27" fillId="70" borderId="0" xfId="131" applyNumberFormat="1" applyFont="1" applyFill="1">
      <alignment/>
      <protection/>
    </xf>
    <xf numFmtId="0" fontId="49" fillId="70" borderId="17" xfId="138" applyFont="1" applyFill="1" applyBorder="1" applyAlignment="1">
      <alignment horizontal="center" vertical="center"/>
      <protection/>
    </xf>
    <xf numFmtId="4" fontId="26" fillId="70" borderId="17" xfId="130" applyNumberFormat="1" applyFont="1" applyFill="1" applyBorder="1" applyAlignment="1">
      <alignment horizontal="center" vertical="center" wrapText="1"/>
      <protection/>
    </xf>
    <xf numFmtId="0" fontId="27" fillId="70" borderId="18" xfId="135" applyNumberFormat="1" applyFont="1" applyFill="1" applyBorder="1" applyAlignment="1">
      <alignment horizontal="center" vertical="center"/>
      <protection/>
    </xf>
    <xf numFmtId="0" fontId="26" fillId="70" borderId="0" xfId="129" applyFont="1" applyFill="1">
      <alignment/>
      <protection/>
    </xf>
    <xf numFmtId="3" fontId="26" fillId="70" borderId="0" xfId="129" applyNumberFormat="1" applyFont="1" applyFill="1">
      <alignment/>
      <protection/>
    </xf>
    <xf numFmtId="0" fontId="26" fillId="70" borderId="0" xfId="129" applyFont="1" applyFill="1">
      <alignment/>
      <protection/>
    </xf>
    <xf numFmtId="0" fontId="49" fillId="70" borderId="0" xfId="154" applyNumberFormat="1" applyFont="1" applyFill="1" quotePrefix="1">
      <alignment horizontal="left" vertical="center" indent="1"/>
    </xf>
    <xf numFmtId="3" fontId="49" fillId="70" borderId="8" xfId="210" applyNumberFormat="1" applyFont="1" applyFill="1" quotePrefix="1">
      <alignment horizontal="left" vertical="center" indent="1"/>
    </xf>
    <xf numFmtId="0" fontId="49" fillId="70" borderId="8" xfId="210" applyNumberFormat="1" applyFont="1" applyFill="1" quotePrefix="1">
      <alignment horizontal="left" vertical="center" indent="1"/>
    </xf>
    <xf numFmtId="3" fontId="51" fillId="70" borderId="0" xfId="129" applyNumberFormat="1" applyFont="1" applyFill="1">
      <alignment/>
      <protection/>
    </xf>
    <xf numFmtId="0" fontId="51" fillId="70" borderId="0" xfId="129" applyFont="1" applyFill="1">
      <alignment/>
      <protection/>
    </xf>
    <xf numFmtId="0" fontId="52" fillId="70" borderId="0" xfId="129" applyFont="1" applyFill="1">
      <alignment/>
      <protection/>
    </xf>
    <xf numFmtId="3" fontId="49" fillId="70" borderId="8" xfId="172" applyNumberFormat="1" applyFont="1" applyFill="1" quotePrefix="1">
      <alignment horizontal="center" vertical="top"/>
    </xf>
    <xf numFmtId="0" fontId="49" fillId="70" borderId="8" xfId="172" applyNumberFormat="1" applyFont="1" applyFill="1" quotePrefix="1">
      <alignment horizontal="center" vertical="top"/>
    </xf>
    <xf numFmtId="0" fontId="49" fillId="70" borderId="0" xfId="149" applyNumberFormat="1" applyFont="1" applyFill="1" applyBorder="1" quotePrefix="1">
      <alignment horizontal="left" vertical="center" indent="1"/>
    </xf>
    <xf numFmtId="3" fontId="49" fillId="70" borderId="0" xfId="144" applyNumberFormat="1" applyFont="1" applyFill="1" applyBorder="1">
      <alignment vertical="center"/>
    </xf>
    <xf numFmtId="3" fontId="51" fillId="70" borderId="0" xfId="129" applyNumberFormat="1" applyFont="1" applyFill="1" applyBorder="1">
      <alignment/>
      <protection/>
    </xf>
    <xf numFmtId="0" fontId="51" fillId="70" borderId="0" xfId="129" applyFont="1" applyFill="1" applyBorder="1">
      <alignment/>
      <protection/>
    </xf>
    <xf numFmtId="0" fontId="26" fillId="70" borderId="0" xfId="180" applyFont="1" applyFill="1" applyBorder="1" applyAlignment="1" quotePrefix="1">
      <alignment horizontal="left" vertical="center" indent="2"/>
    </xf>
    <xf numFmtId="0" fontId="26" fillId="70" borderId="0" xfId="180" applyFont="1" applyFill="1" applyBorder="1" quotePrefix="1">
      <alignment horizontal="left" vertical="center" indent="1"/>
    </xf>
    <xf numFmtId="3" fontId="49" fillId="70" borderId="0" xfId="205" applyNumberFormat="1" applyFont="1" applyFill="1" applyBorder="1">
      <alignment horizontal="right" vertical="center"/>
    </xf>
    <xf numFmtId="0" fontId="51" fillId="70" borderId="0" xfId="129" applyFont="1" applyFill="1">
      <alignment/>
      <protection/>
    </xf>
    <xf numFmtId="0" fontId="53" fillId="70" borderId="0" xfId="185" applyFont="1" applyFill="1" applyBorder="1" applyAlignment="1" quotePrefix="1">
      <alignment horizontal="left" vertical="center" indent="3"/>
    </xf>
    <xf numFmtId="0" fontId="53" fillId="70" borderId="0" xfId="185" applyFont="1" applyFill="1" applyBorder="1" quotePrefix="1">
      <alignment horizontal="left" vertical="center" indent="1"/>
    </xf>
    <xf numFmtId="3" fontId="54" fillId="70" borderId="0" xfId="205" applyNumberFormat="1" applyFont="1" applyFill="1" applyBorder="1">
      <alignment horizontal="right" vertical="center"/>
    </xf>
    <xf numFmtId="3" fontId="53" fillId="70" borderId="0" xfId="129" applyNumberFormat="1" applyFont="1" applyFill="1" applyBorder="1">
      <alignment/>
      <protection/>
    </xf>
    <xf numFmtId="0" fontId="53" fillId="70" borderId="0" xfId="129" applyFont="1" applyFill="1" applyBorder="1">
      <alignment/>
      <protection/>
    </xf>
    <xf numFmtId="3" fontId="53" fillId="70" borderId="0" xfId="129" applyNumberFormat="1" applyFont="1" applyFill="1">
      <alignment/>
      <protection/>
    </xf>
    <xf numFmtId="0" fontId="53" fillId="70" borderId="0" xfId="129" applyFont="1" applyFill="1">
      <alignment/>
      <protection/>
    </xf>
    <xf numFmtId="3" fontId="26" fillId="70" borderId="0" xfId="129" applyNumberFormat="1" applyFont="1" applyFill="1" applyBorder="1">
      <alignment/>
      <protection/>
    </xf>
    <xf numFmtId="0" fontId="26" fillId="70" borderId="0" xfId="129" applyFont="1" applyFill="1" applyBorder="1">
      <alignment/>
      <protection/>
    </xf>
    <xf numFmtId="4" fontId="27" fillId="70" borderId="0" xfId="129" applyNumberFormat="1" applyFont="1" applyFill="1">
      <alignment/>
      <protection/>
    </xf>
    <xf numFmtId="3" fontId="1" fillId="70" borderId="0" xfId="129" applyNumberFormat="1" applyFill="1">
      <alignment/>
      <protection/>
    </xf>
    <xf numFmtId="49" fontId="40" fillId="70" borderId="0" xfId="131" applyNumberFormat="1" applyFont="1" applyFill="1">
      <alignment/>
      <protection/>
    </xf>
    <xf numFmtId="0" fontId="40" fillId="70" borderId="0" xfId="131" applyFont="1" applyFill="1" applyAlignment="1">
      <alignment wrapText="1"/>
      <protection/>
    </xf>
    <xf numFmtId="0" fontId="40" fillId="70" borderId="0" xfId="131" applyFont="1" applyFill="1">
      <alignment/>
      <protection/>
    </xf>
    <xf numFmtId="3" fontId="40" fillId="70" borderId="0" xfId="131" applyNumberFormat="1" applyFont="1" applyFill="1">
      <alignment/>
      <protection/>
    </xf>
    <xf numFmtId="0" fontId="49" fillId="70" borderId="19" xfId="138" applyFont="1" applyFill="1" applyBorder="1" applyAlignment="1">
      <alignment horizontal="center" vertical="center"/>
      <protection/>
    </xf>
    <xf numFmtId="3" fontId="26" fillId="70" borderId="17" xfId="130" applyNumberFormat="1" applyFont="1" applyFill="1" applyBorder="1" applyAlignment="1">
      <alignment horizontal="center" vertical="center" wrapText="1"/>
      <protection/>
    </xf>
    <xf numFmtId="3" fontId="27" fillId="70" borderId="17" xfId="135" applyNumberFormat="1" applyFont="1" applyFill="1" applyBorder="1" applyAlignment="1">
      <alignment horizontal="center" vertical="center"/>
      <protection/>
    </xf>
    <xf numFmtId="0" fontId="24" fillId="70" borderId="0" xfId="180" applyFill="1" applyBorder="1" quotePrefix="1">
      <alignment horizontal="left" vertical="center" indent="1"/>
    </xf>
    <xf numFmtId="0" fontId="26" fillId="70" borderId="0" xfId="185" applyFont="1" applyFill="1" applyBorder="1" quotePrefix="1">
      <alignment horizontal="left" vertical="center" indent="1"/>
    </xf>
    <xf numFmtId="3" fontId="43" fillId="70" borderId="0" xfId="205" applyNumberFormat="1" applyFont="1" applyFill="1" applyBorder="1">
      <alignment horizontal="right" vertical="center"/>
    </xf>
    <xf numFmtId="3" fontId="1" fillId="70" borderId="0" xfId="129" applyNumberFormat="1" applyFill="1" applyBorder="1">
      <alignment/>
      <protection/>
    </xf>
    <xf numFmtId="0" fontId="43" fillId="70" borderId="0" xfId="154" applyNumberFormat="1" applyFill="1" applyBorder="1" quotePrefix="1">
      <alignment horizontal="left" vertical="center" indent="1"/>
    </xf>
    <xf numFmtId="3" fontId="39" fillId="70" borderId="0" xfId="210" applyNumberFormat="1" applyFill="1" applyBorder="1" quotePrefix="1">
      <alignment horizontal="left" vertical="center" indent="1"/>
    </xf>
    <xf numFmtId="0" fontId="39" fillId="70" borderId="0" xfId="210" applyNumberFormat="1" applyFill="1" applyBorder="1" quotePrefix="1">
      <alignment horizontal="left" vertical="center" indent="1"/>
    </xf>
    <xf numFmtId="3" fontId="24" fillId="70" borderId="0" xfId="129" applyNumberFormat="1" applyFont="1" applyFill="1" applyBorder="1">
      <alignment/>
      <protection/>
    </xf>
    <xf numFmtId="0" fontId="24" fillId="70" borderId="0" xfId="129" applyFont="1" applyFill="1" applyBorder="1">
      <alignment/>
      <protection/>
    </xf>
    <xf numFmtId="3" fontId="24" fillId="70" borderId="0" xfId="129" applyNumberFormat="1" applyFont="1" applyFill="1">
      <alignment/>
      <protection/>
    </xf>
    <xf numFmtId="0" fontId="24" fillId="70" borderId="0" xfId="129" applyFont="1" applyFill="1">
      <alignment/>
      <protection/>
    </xf>
    <xf numFmtId="0" fontId="49" fillId="70" borderId="0" xfId="154" applyNumberFormat="1" applyFont="1" applyFill="1" applyBorder="1" quotePrefix="1">
      <alignment horizontal="left" vertical="center" indent="1"/>
    </xf>
    <xf numFmtId="3" fontId="49" fillId="70" borderId="0" xfId="172" applyNumberFormat="1" applyFont="1" applyFill="1" applyBorder="1" quotePrefix="1">
      <alignment horizontal="center" vertical="top"/>
    </xf>
    <xf numFmtId="0" fontId="49" fillId="70" borderId="0" xfId="172" applyNumberFormat="1" applyFont="1" applyFill="1" applyBorder="1" quotePrefix="1">
      <alignment horizontal="center" vertical="top"/>
    </xf>
    <xf numFmtId="0" fontId="53" fillId="70" borderId="0" xfId="180" applyFont="1" applyFill="1" applyBorder="1" applyAlignment="1" quotePrefix="1">
      <alignment horizontal="left" vertical="center" indent="2"/>
    </xf>
    <xf numFmtId="0" fontId="53" fillId="70" borderId="0" xfId="180" applyFont="1" applyFill="1" applyBorder="1" quotePrefix="1">
      <alignment horizontal="left" vertical="center" indent="1"/>
    </xf>
    <xf numFmtId="0" fontId="26" fillId="70" borderId="0" xfId="185" applyFont="1" applyFill="1" applyBorder="1" applyAlignment="1" quotePrefix="1">
      <alignment horizontal="left" vertical="center" indent="3"/>
    </xf>
    <xf numFmtId="0" fontId="24" fillId="70" borderId="0" xfId="129" applyFont="1" applyFill="1">
      <alignment/>
      <protection/>
    </xf>
    <xf numFmtId="0" fontId="53" fillId="70" borderId="0" xfId="190" applyFont="1" applyFill="1" applyBorder="1" applyAlignment="1" quotePrefix="1">
      <alignment horizontal="left" vertical="center" indent="4"/>
    </xf>
    <xf numFmtId="0" fontId="53" fillId="70" borderId="0" xfId="190" applyFont="1" applyFill="1" applyBorder="1" quotePrefix="1">
      <alignment horizontal="left" vertical="center" indent="1"/>
    </xf>
    <xf numFmtId="0" fontId="1" fillId="70" borderId="0" xfId="129" applyFont="1" applyFill="1">
      <alignment/>
      <protection/>
    </xf>
    <xf numFmtId="49" fontId="1" fillId="70" borderId="0" xfId="129" applyNumberFormat="1" applyFill="1">
      <alignment/>
      <protection/>
    </xf>
    <xf numFmtId="0" fontId="43" fillId="70" borderId="0" xfId="154" applyNumberFormat="1" applyFill="1" quotePrefix="1">
      <alignment horizontal="left" vertical="center" indent="1"/>
    </xf>
    <xf numFmtId="0" fontId="39" fillId="70" borderId="8" xfId="210" applyNumberFormat="1" applyFill="1" applyAlignment="1" quotePrefix="1">
      <alignment horizontal="left" vertical="center" wrapText="1" indent="1"/>
    </xf>
    <xf numFmtId="3" fontId="43" fillId="70" borderId="0" xfId="154" applyNumberFormat="1" applyFill="1" applyBorder="1" quotePrefix="1">
      <alignment horizontal="left" vertical="center" indent="1"/>
    </xf>
    <xf numFmtId="0" fontId="43" fillId="70" borderId="0" xfId="172" applyNumberFormat="1" applyFill="1" applyBorder="1" quotePrefix="1">
      <alignment horizontal="center" vertical="top"/>
    </xf>
    <xf numFmtId="3" fontId="49" fillId="70" borderId="0" xfId="210" applyNumberFormat="1" applyFont="1" applyFill="1" applyBorder="1" quotePrefix="1">
      <alignment horizontal="left" vertical="center" indent="1"/>
    </xf>
    <xf numFmtId="0" fontId="49" fillId="70" borderId="0" xfId="210" applyNumberFormat="1" applyFont="1" applyFill="1" applyBorder="1" quotePrefix="1">
      <alignment horizontal="left" vertical="center" indent="1"/>
    </xf>
    <xf numFmtId="0" fontId="26" fillId="70" borderId="0" xfId="190" applyFont="1" applyFill="1" applyBorder="1" applyAlignment="1" quotePrefix="1">
      <alignment horizontal="left" vertical="center" indent="4"/>
    </xf>
    <xf numFmtId="0" fontId="26" fillId="70" borderId="0" xfId="190" applyFont="1" applyFill="1" applyBorder="1" quotePrefix="1">
      <alignment horizontal="left" vertical="center" indent="1"/>
    </xf>
    <xf numFmtId="0" fontId="26" fillId="70" borderId="0" xfId="194" applyFont="1" applyFill="1" applyBorder="1" applyAlignment="1" quotePrefix="1">
      <alignment horizontal="left" vertical="center" indent="5"/>
    </xf>
    <xf numFmtId="0" fontId="26" fillId="70" borderId="0" xfId="194" applyFont="1" applyFill="1" applyBorder="1" quotePrefix="1">
      <alignment horizontal="left" vertical="center" indent="1"/>
    </xf>
    <xf numFmtId="0" fontId="53" fillId="70" borderId="0" xfId="194" applyFont="1" applyFill="1" applyBorder="1" applyAlignment="1" quotePrefix="1">
      <alignment horizontal="left" vertical="center" indent="6"/>
    </xf>
    <xf numFmtId="0" fontId="53" fillId="70" borderId="0" xfId="194" applyFont="1" applyFill="1" applyBorder="1" quotePrefix="1">
      <alignment horizontal="left" vertical="center" indent="1"/>
    </xf>
    <xf numFmtId="3" fontId="54" fillId="70" borderId="0" xfId="210" applyNumberFormat="1" applyFont="1" applyFill="1" applyBorder="1" quotePrefix="1">
      <alignment horizontal="left" vertical="center" indent="1"/>
    </xf>
    <xf numFmtId="0" fontId="54" fillId="70" borderId="0" xfId="210" applyNumberFormat="1" applyFont="1" applyFill="1" applyBorder="1" quotePrefix="1">
      <alignment horizontal="left" vertical="center" indent="1"/>
    </xf>
    <xf numFmtId="3" fontId="54" fillId="70" borderId="0" xfId="144" applyNumberFormat="1" applyFont="1" applyFill="1" applyBorder="1">
      <alignment vertical="center"/>
    </xf>
    <xf numFmtId="0" fontId="27" fillId="70" borderId="0" xfId="194" applyFont="1" applyFill="1" applyBorder="1" applyAlignment="1" quotePrefix="1">
      <alignment horizontal="left" vertical="center" indent="7"/>
    </xf>
    <xf numFmtId="0" fontId="27" fillId="70" borderId="0" xfId="194" applyFont="1" applyFill="1" applyBorder="1" quotePrefix="1">
      <alignment horizontal="left" vertical="center" indent="1"/>
    </xf>
    <xf numFmtId="3" fontId="55" fillId="70" borderId="0" xfId="210" applyNumberFormat="1" applyFont="1" applyFill="1" applyBorder="1" quotePrefix="1">
      <alignment horizontal="left" vertical="center" indent="1"/>
    </xf>
    <xf numFmtId="0" fontId="55" fillId="70" borderId="0" xfId="210" applyNumberFormat="1" applyFont="1" applyFill="1" applyBorder="1" quotePrefix="1">
      <alignment horizontal="left" vertical="center" indent="1"/>
    </xf>
    <xf numFmtId="3" fontId="55" fillId="70" borderId="0" xfId="144" applyNumberFormat="1" applyFont="1" applyFill="1" applyBorder="1">
      <alignment vertical="center"/>
    </xf>
    <xf numFmtId="0" fontId="27" fillId="70" borderId="0" xfId="129" applyFont="1" applyFill="1" applyBorder="1">
      <alignment/>
      <protection/>
    </xf>
    <xf numFmtId="0" fontId="27" fillId="70" borderId="0" xfId="194" applyFont="1" applyFill="1" applyBorder="1" applyAlignment="1" quotePrefix="1">
      <alignment horizontal="left" vertical="center" indent="8"/>
    </xf>
    <xf numFmtId="3" fontId="55" fillId="70" borderId="0" xfId="205" applyNumberFormat="1" applyFont="1" applyFill="1" applyBorder="1">
      <alignment horizontal="right" vertical="center"/>
    </xf>
    <xf numFmtId="49" fontId="27" fillId="70" borderId="0" xfId="194" applyNumberFormat="1" applyFont="1" applyFill="1" applyBorder="1" applyAlignment="1" quotePrefix="1">
      <alignment horizontal="left" vertical="center" indent="7"/>
    </xf>
    <xf numFmtId="49" fontId="27" fillId="70" borderId="0" xfId="194" applyNumberFormat="1" applyFont="1" applyFill="1" applyBorder="1" applyAlignment="1" quotePrefix="1">
      <alignment horizontal="left" vertical="center" indent="8"/>
    </xf>
    <xf numFmtId="49" fontId="53" fillId="70" borderId="0" xfId="194" applyNumberFormat="1" applyFont="1" applyFill="1" applyBorder="1" applyAlignment="1" quotePrefix="1">
      <alignment horizontal="left" vertical="center" indent="6"/>
    </xf>
    <xf numFmtId="49" fontId="26" fillId="70" borderId="0" xfId="190" applyNumberFormat="1" applyFont="1" applyFill="1" applyBorder="1" applyAlignment="1" quotePrefix="1">
      <alignment horizontal="left" vertical="center" indent="4"/>
    </xf>
    <xf numFmtId="49" fontId="26" fillId="70" borderId="0" xfId="194" applyNumberFormat="1" applyFont="1" applyFill="1" applyBorder="1" applyAlignment="1" quotePrefix="1">
      <alignment horizontal="left" vertical="center" indent="5"/>
    </xf>
    <xf numFmtId="0" fontId="56" fillId="70" borderId="0" xfId="217" applyNumberFormat="1" applyFill="1" applyBorder="1" quotePrefix="1">
      <alignment horizontal="right" vertical="center"/>
    </xf>
    <xf numFmtId="4" fontId="30" fillId="64" borderId="0" xfId="128" applyNumberFormat="1" applyFont="1" applyFill="1" applyAlignment="1">
      <alignment horizontal="center" vertical="center"/>
      <protection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  <xf numFmtId="0" fontId="28" fillId="70" borderId="0" xfId="136" applyFont="1" applyFill="1" applyAlignment="1">
      <alignment horizontal="center" vertical="center"/>
      <protection/>
    </xf>
    <xf numFmtId="0" fontId="1" fillId="70" borderId="0" xfId="129" applyFill="1" applyAlignment="1">
      <alignment horizontal="center" vertical="center"/>
      <protection/>
    </xf>
    <xf numFmtId="0" fontId="30" fillId="70" borderId="0" xfId="137" applyFont="1" applyFill="1" applyAlignment="1">
      <alignment horizontal="center" vertical="center"/>
      <protection/>
    </xf>
    <xf numFmtId="0" fontId="26" fillId="70" borderId="0" xfId="131" applyFont="1" applyFill="1" applyAlignment="1">
      <alignment horizontal="center"/>
      <protection/>
    </xf>
    <xf numFmtId="0" fontId="49" fillId="70" borderId="17" xfId="138" applyFont="1" applyFill="1" applyBorder="1" applyAlignment="1">
      <alignment horizontal="center" vertical="center"/>
      <protection/>
    </xf>
    <xf numFmtId="0" fontId="27" fillId="70" borderId="17" xfId="138" applyNumberFormat="1" applyFont="1" applyFill="1" applyBorder="1" applyAlignment="1">
      <alignment horizontal="center" vertical="center"/>
      <protection/>
    </xf>
    <xf numFmtId="49" fontId="30" fillId="70" borderId="0" xfId="131" applyNumberFormat="1" applyFont="1" applyFill="1" applyAlignment="1">
      <alignment horizontal="center"/>
      <protection/>
    </xf>
    <xf numFmtId="0" fontId="49" fillId="70" borderId="19" xfId="138" applyFont="1" applyFill="1" applyBorder="1" applyAlignment="1">
      <alignment horizontal="center" vertical="center"/>
      <protection/>
    </xf>
    <xf numFmtId="0" fontId="27" fillId="70" borderId="19" xfId="138" applyNumberFormat="1" applyFont="1" applyFill="1" applyBorder="1" applyAlignment="1">
      <alignment horizontal="center" vertical="center"/>
      <protection/>
    </xf>
    <xf numFmtId="0" fontId="30" fillId="70" borderId="0" xfId="136" applyFont="1" applyFill="1" applyAlignment="1">
      <alignment horizontal="center"/>
      <protection/>
    </xf>
    <xf numFmtId="0" fontId="30" fillId="70" borderId="0" xfId="132" applyFont="1" applyFill="1" applyAlignment="1">
      <alignment horizontal="center"/>
      <protection/>
    </xf>
  </cellXfs>
  <cellStyles count="2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rmal 6" xfId="129"/>
    <cellStyle name="Normalno 2" xfId="130"/>
    <cellStyle name="Normalno 5" xfId="131"/>
    <cellStyle name="Normalno 8" xfId="132"/>
    <cellStyle name="Note" xfId="133"/>
    <cellStyle name="Note 2" xfId="134"/>
    <cellStyle name="Obično_Bilanca prihoda" xfId="135"/>
    <cellStyle name="Obično_PRIHODI 04. -07." xfId="136"/>
    <cellStyle name="Obično_PRIHODI 04. -07. 2" xfId="137"/>
    <cellStyle name="Obično_PRIHODI 04. -07. 3" xfId="138"/>
    <cellStyle name="Output" xfId="139"/>
    <cellStyle name="Output 2" xfId="140"/>
    <cellStyle name="Percent" xfId="141"/>
    <cellStyle name="SAPBEXaggData" xfId="142"/>
    <cellStyle name="SAPBEXaggData 2" xfId="143"/>
    <cellStyle name="SAPBEXaggData 3" xfId="144"/>
    <cellStyle name="SAPBEXaggDataEmph" xfId="145"/>
    <cellStyle name="SAPBEXaggItem" xfId="146"/>
    <cellStyle name="SAPBEXaggItem 2" xfId="147"/>
    <cellStyle name="SAPBEXaggItem 3" xfId="148"/>
    <cellStyle name="SAPBEXaggItem 4" xfId="149"/>
    <cellStyle name="SAPBEXaggItemX" xfId="150"/>
    <cellStyle name="SAPBEXchaText" xfId="151"/>
    <cellStyle name="SAPBEXchaText 2" xfId="152"/>
    <cellStyle name="SAPBEXchaText 3" xfId="153"/>
    <cellStyle name="SAPBEXchaText 4" xfId="154"/>
    <cellStyle name="SAPBEXexcBad7" xfId="155"/>
    <cellStyle name="SAPBEXexcBad8" xfId="156"/>
    <cellStyle name="SAPBEXexcBad9" xfId="157"/>
    <cellStyle name="SAPBEXexcCritical4" xfId="158"/>
    <cellStyle name="SAPBEXexcCritical5" xfId="159"/>
    <cellStyle name="SAPBEXexcCritical6" xfId="160"/>
    <cellStyle name="SAPBEXexcGood1" xfId="161"/>
    <cellStyle name="SAPBEXexcGood2" xfId="162"/>
    <cellStyle name="SAPBEXexcGood3" xfId="163"/>
    <cellStyle name="SAPBEXfilterDrill" xfId="164"/>
    <cellStyle name="SAPBEXfilterDrill 2" xfId="165"/>
    <cellStyle name="SAPBEXfilterItem" xfId="166"/>
    <cellStyle name="SAPBEXfilterItem 2" xfId="167"/>
    <cellStyle name="SAPBEXfilterText" xfId="168"/>
    <cellStyle name="SAPBEXfilterText 2" xfId="169"/>
    <cellStyle name="SAPBEXformats" xfId="170"/>
    <cellStyle name="SAPBEXformats 2" xfId="171"/>
    <cellStyle name="SAPBEXformats 3" xfId="172"/>
    <cellStyle name="SAPBEXheaderItem" xfId="173"/>
    <cellStyle name="SAPBEXheaderItem 2" xfId="174"/>
    <cellStyle name="SAPBEXheaderText" xfId="175"/>
    <cellStyle name="SAPBEXheaderText 2" xfId="176"/>
    <cellStyle name="SAPBEXHLevel0" xfId="177"/>
    <cellStyle name="SAPBEXHLevel0 2" xfId="178"/>
    <cellStyle name="SAPBEXHLevel0 3" xfId="179"/>
    <cellStyle name="SAPBEXHLevel0 4" xfId="180"/>
    <cellStyle name="SAPBEXHLevel0X" xfId="181"/>
    <cellStyle name="SAPBEXHLevel1" xfId="182"/>
    <cellStyle name="SAPBEXHLevel1 2" xfId="183"/>
    <cellStyle name="SAPBEXHLevel1 3" xfId="184"/>
    <cellStyle name="SAPBEXHLevel1 4" xfId="185"/>
    <cellStyle name="SAPBEXHLevel1X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3" xfId="192"/>
    <cellStyle name="SAPBEXHLevel3 2" xfId="193"/>
    <cellStyle name="SAPBEXHLevel3 3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 2" xfId="204"/>
    <cellStyle name="SAPBEXstdData 3" xfId="205"/>
    <cellStyle name="SAPBEXstdDataEmph" xfId="206"/>
    <cellStyle name="SAPBEXstdItem" xfId="207"/>
    <cellStyle name="SAPBEXstdItem 2" xfId="208"/>
    <cellStyle name="SAPBEXstdItem 3" xfId="209"/>
    <cellStyle name="SAPBEXstdItem 4" xfId="210"/>
    <cellStyle name="SAPBEXstdItemX" xfId="211"/>
    <cellStyle name="SAPBEXtitle" xfId="212"/>
    <cellStyle name="SAPBEXtitle 2" xfId="213"/>
    <cellStyle name="SAPBEXunassignedItem" xfId="214"/>
    <cellStyle name="SAPBEXunassignedItem 2" xfId="215"/>
    <cellStyle name="SAPBEXundefined" xfId="216"/>
    <cellStyle name="SAPBEXundefined 2" xfId="217"/>
    <cellStyle name="Sheet Title" xfId="218"/>
    <cellStyle name="Title" xfId="219"/>
    <cellStyle name="Total" xfId="220"/>
    <cellStyle name="Total 2" xfId="221"/>
    <cellStyle name="Warning Text" xfId="222"/>
    <cellStyle name="Warning Text 2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962025</xdr:colOff>
      <xdr:row>23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5</xdr:row>
      <xdr:rowOff>0</xdr:rowOff>
    </xdr:from>
    <xdr:to>
      <xdr:col>12</xdr:col>
      <xdr:colOff>1085850</xdr:colOff>
      <xdr:row>38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20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905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9010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133350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58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1017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NN01PR%20Op&#263;i%20dio%20za%20narodne%20nov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NN02PR%20Plan%20prih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2">
        <row r="4">
          <cell r="E4">
            <v>51730230</v>
          </cell>
          <cell r="F4">
            <v>81380562</v>
          </cell>
          <cell r="G4">
            <v>90846512</v>
          </cell>
        </row>
        <row r="6">
          <cell r="E6">
            <v>51730230</v>
          </cell>
          <cell r="F6">
            <v>81380562</v>
          </cell>
          <cell r="G6">
            <v>90846512</v>
          </cell>
        </row>
        <row r="7">
          <cell r="E7">
            <v>40570737</v>
          </cell>
          <cell r="F7">
            <v>43999247</v>
          </cell>
          <cell r="G7">
            <v>47867909</v>
          </cell>
        </row>
        <row r="8">
          <cell r="E8">
            <v>11479750</v>
          </cell>
          <cell r="F8">
            <v>37382256</v>
          </cell>
          <cell r="G8">
            <v>42978938</v>
          </cell>
        </row>
        <row r="9">
          <cell r="E9">
            <v>52050487</v>
          </cell>
          <cell r="F9">
            <v>81381503</v>
          </cell>
          <cell r="G9">
            <v>90846847</v>
          </cell>
        </row>
        <row r="10">
          <cell r="E10">
            <v>-320257</v>
          </cell>
          <cell r="F10">
            <v>-941</v>
          </cell>
          <cell r="G10">
            <v>-335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3">
          <cell r="E13">
            <v>2120129</v>
          </cell>
          <cell r="F13">
            <v>1799872</v>
          </cell>
          <cell r="G13">
            <v>1798931</v>
          </cell>
        </row>
        <row r="14">
          <cell r="E14">
            <v>-1799872</v>
          </cell>
          <cell r="F14">
            <v>-1798931</v>
          </cell>
          <cell r="G14">
            <v>-1798596</v>
          </cell>
        </row>
        <row r="15">
          <cell r="E15">
            <v>320257</v>
          </cell>
          <cell r="F15">
            <v>941</v>
          </cell>
          <cell r="G15">
            <v>335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3">
          <cell r="B3">
            <v>51730230</v>
          </cell>
          <cell r="C3">
            <v>81380562</v>
          </cell>
          <cell r="D3">
            <v>90846512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27</v>
      </c>
    </row>
    <row r="2" ht="11.25">
      <c r="A2" s="30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workbookViewId="0" topLeftCell="A1">
      <selection activeCell="N15" sqref="N15"/>
    </sheetView>
  </sheetViews>
  <sheetFormatPr defaultColWidth="12.5" defaultRowHeight="15" customHeight="1"/>
  <cols>
    <col min="1" max="1" width="51.83203125" style="25" customWidth="1"/>
    <col min="2" max="2" width="23.33203125" style="32" customWidth="1"/>
    <col min="3" max="3" width="22.83203125" style="32" customWidth="1"/>
    <col min="4" max="4" width="22.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45" customHeight="1">
      <c r="A1" s="222" t="str">
        <f>CONCATENATE('Tekst varijable'!A2," ",UPPER('Tekst varijable'!A1))</f>
        <v>26459 KLINIKA ZA INFEKTIVNE BOLESTI DR. FRAN MIHALJEVIĆ</v>
      </c>
      <c r="B1" s="222"/>
      <c r="C1" s="222"/>
      <c r="D1" s="222"/>
    </row>
    <row r="3" spans="1:4" ht="43.5" customHeight="1">
      <c r="A3" s="221" t="str">
        <f>UPPER("Financijski plan za "&amp;LEFT(RIGHT(B10,5),5)&amp;" godinu i projekcije za "&amp;LEFT(RIGHT(C10,5),5)&amp;" i "&amp;LEFT(RIGHT(D10,5),5)&amp;"  godinu")</f>
        <v>FINANCIJSKI PLAN ZA 2024. GODINU I PROJEKCIJE ZA 2025. I 2026.  GODINU</v>
      </c>
      <c r="B3" s="221"/>
      <c r="C3" s="221"/>
      <c r="D3" s="221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223" t="s">
        <v>10</v>
      </c>
      <c r="B5" s="223"/>
      <c r="C5" s="223"/>
      <c r="D5" s="22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224" t="s">
        <v>25</v>
      </c>
      <c r="B8" s="224"/>
      <c r="C8" s="224"/>
      <c r="D8" s="22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7"/>
      <c r="B10" s="38" t="str">
        <f>CONCATENATE("Plan za ",MID('BW upit'!E2,14,5))</f>
        <v>Plan za 2024.</v>
      </c>
      <c r="C10" s="38" t="str">
        <f>CONCATENATE("Projekcija za ",MID('BW upit'!F2,26,5))</f>
        <v>Projekcija za 2025.</v>
      </c>
      <c r="D10" s="38" t="str">
        <f>CONCATENATE("Projekcija za ",MID('BW upit'!G2,26,5))</f>
        <v>Projekcija za 2026.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39">
        <v>1</v>
      </c>
      <c r="B11" s="40">
        <v>2</v>
      </c>
      <c r="C11" s="40">
        <v>3</v>
      </c>
      <c r="D11" s="40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8" customHeight="1">
      <c r="A12" s="41" t="s">
        <v>2</v>
      </c>
      <c r="B12" s="42">
        <f>'[2]BW upit'!E4</f>
        <v>51730230</v>
      </c>
      <c r="C12" s="42">
        <f>'[2]BW upit'!F4</f>
        <v>81380562</v>
      </c>
      <c r="D12" s="42">
        <f>'[2]BW upit'!G4</f>
        <v>90846512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8.5">
      <c r="A13" s="41" t="s">
        <v>3</v>
      </c>
      <c r="B13" s="42">
        <f>'[2]BW upit'!E5</f>
        <v>0</v>
      </c>
      <c r="C13" s="42">
        <f>'[2]BW upit'!F5</f>
        <v>0</v>
      </c>
      <c r="D13" s="42">
        <f>'[2]BW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5">
      <c r="A14" s="41" t="s">
        <v>4</v>
      </c>
      <c r="B14" s="42">
        <f>'[2]BW upit'!E6</f>
        <v>51730230</v>
      </c>
      <c r="C14" s="42">
        <f>'[2]BW upit'!F6</f>
        <v>81380562</v>
      </c>
      <c r="D14" s="42">
        <f>'[2]BW upit'!G6</f>
        <v>90846512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18" customHeight="1">
      <c r="A15" s="41" t="s">
        <v>5</v>
      </c>
      <c r="B15" s="42">
        <f>'[2]BW upit'!E7</f>
        <v>40570737</v>
      </c>
      <c r="C15" s="42">
        <f>'[2]BW upit'!F7</f>
        <v>43999247</v>
      </c>
      <c r="D15" s="42">
        <f>'[2]BW upit'!G7</f>
        <v>47867909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8.5">
      <c r="A16" s="41" t="s">
        <v>11</v>
      </c>
      <c r="B16" s="42">
        <f>'[2]BW upit'!E8</f>
        <v>11479750</v>
      </c>
      <c r="C16" s="42">
        <f>'[2]BW upit'!F8</f>
        <v>37382256</v>
      </c>
      <c r="D16" s="42">
        <f>'[2]BW upit'!G8</f>
        <v>42978938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15">
      <c r="A17" s="41" t="s">
        <v>6</v>
      </c>
      <c r="B17" s="42">
        <f>'[2]BW upit'!E9</f>
        <v>52050487</v>
      </c>
      <c r="C17" s="42">
        <f>'[2]BW upit'!F9</f>
        <v>81381503</v>
      </c>
      <c r="D17" s="42">
        <f>'[2]BW upit'!G9</f>
        <v>90846847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18" customHeight="1">
      <c r="A18" s="43" t="s">
        <v>12</v>
      </c>
      <c r="B18" s="42">
        <f>'[2]BW upit'!E10</f>
        <v>-320257</v>
      </c>
      <c r="C18" s="42">
        <f>'[2]BW upit'!F10</f>
        <v>-941</v>
      </c>
      <c r="D18" s="42">
        <f>'[2]BW upit'!G10</f>
        <v>-335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220" t="s">
        <v>26</v>
      </c>
      <c r="B20" s="220"/>
      <c r="C20" s="220"/>
      <c r="D20" s="220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4"/>
      <c r="B21" s="45"/>
      <c r="C21" s="45"/>
      <c r="D21" s="45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6"/>
      <c r="B22" s="38" t="str">
        <f>B10</f>
        <v>Plan za 2024.</v>
      </c>
      <c r="C22" s="38" t="str">
        <f>C10</f>
        <v>Projekcija za 2025.</v>
      </c>
      <c r="D22" s="38" t="str">
        <f>D10</f>
        <v>Projekcija za 2026.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7">
        <v>1</v>
      </c>
      <c r="B23" s="48">
        <v>2</v>
      </c>
      <c r="C23" s="48">
        <v>3</v>
      </c>
      <c r="D23" s="48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8.5">
      <c r="A24" s="49" t="s">
        <v>7</v>
      </c>
      <c r="B24" s="42">
        <f>'[2]BW upit'!E11</f>
        <v>0</v>
      </c>
      <c r="C24" s="42">
        <f>'[2]BW upit'!F11</f>
        <v>0</v>
      </c>
      <c r="D24" s="42">
        <f>'[2]BW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8.5">
      <c r="A25" s="49" t="s">
        <v>8</v>
      </c>
      <c r="B25" s="42">
        <f>'[2]BW upit'!E12</f>
        <v>0</v>
      </c>
      <c r="C25" s="42">
        <f>'[2]BW upit'!F12</f>
        <v>0</v>
      </c>
      <c r="D25" s="42">
        <f>'[2]BW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8.5">
      <c r="A26" s="49" t="s">
        <v>17</v>
      </c>
      <c r="B26" s="42">
        <f>'[2]BW upit'!E13</f>
        <v>2120129</v>
      </c>
      <c r="C26" s="42">
        <f>'[2]BW upit'!F13</f>
        <v>1799872</v>
      </c>
      <c r="D26" s="42">
        <f>'[2]BW upit'!G13</f>
        <v>1798931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8.5">
      <c r="A27" s="49" t="s">
        <v>18</v>
      </c>
      <c r="B27" s="42">
        <f>'[2]BW upit'!E14</f>
        <v>-1799872</v>
      </c>
      <c r="C27" s="42">
        <f>'[2]BW upit'!F14</f>
        <v>-1798931</v>
      </c>
      <c r="D27" s="42">
        <f>'[2]BW upit'!G14</f>
        <v>-1798596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18" customHeight="1">
      <c r="A28" s="49" t="s">
        <v>13</v>
      </c>
      <c r="B28" s="42">
        <f>'[2]BW upit'!E15</f>
        <v>320257</v>
      </c>
      <c r="C28" s="42">
        <f>'[2]BW upit'!F15</f>
        <v>941</v>
      </c>
      <c r="D28" s="42">
        <f>'[2]BW upit'!G15</f>
        <v>335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8.5">
      <c r="A29" s="49" t="s">
        <v>9</v>
      </c>
      <c r="B29" s="42">
        <f>'[2]BW upit'!E16</f>
        <v>0</v>
      </c>
      <c r="C29" s="42">
        <f>'[2]BW upit'!F16</f>
        <v>0</v>
      </c>
      <c r="D29" s="42">
        <f>'[2]BW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25"/>
  <sheetViews>
    <sheetView workbookViewId="0" topLeftCell="A5">
      <selection activeCell="H48" sqref="H48"/>
    </sheetView>
  </sheetViews>
  <sheetFormatPr defaultColWidth="9.33203125" defaultRowHeight="11.25"/>
  <cols>
    <col min="1" max="1" width="11.16015625" style="53" customWidth="1"/>
    <col min="2" max="2" width="14" style="53" bestFit="1" customWidth="1"/>
    <col min="3" max="3" width="6.66015625" style="53" customWidth="1"/>
    <col min="4" max="4" width="84" style="53" customWidth="1"/>
    <col min="5" max="5" width="67.66015625" style="53" hidden="1" customWidth="1"/>
    <col min="6" max="6" width="81.33203125" style="98" hidden="1" customWidth="1"/>
    <col min="7" max="7" width="23.5" style="53" customWidth="1"/>
    <col min="8" max="8" width="18" style="53" customWidth="1"/>
    <col min="9" max="9" width="17" style="53" customWidth="1"/>
    <col min="10" max="11" width="18" style="53" bestFit="1" customWidth="1"/>
    <col min="12" max="12" width="13.66015625" style="53" bestFit="1" customWidth="1"/>
    <col min="13" max="13" width="18" style="53" bestFit="1" customWidth="1"/>
    <col min="14" max="14" width="11" style="53" bestFit="1" customWidth="1"/>
    <col min="15" max="15" width="18" style="53" bestFit="1" customWidth="1"/>
    <col min="16" max="16" width="11" style="53" bestFit="1" customWidth="1"/>
    <col min="17" max="16384" width="9.33203125" style="53" customWidth="1"/>
  </cols>
  <sheetData>
    <row r="1" spans="1:9" ht="20.25" customHeight="1">
      <c r="A1" s="225" t="s">
        <v>40</v>
      </c>
      <c r="B1" s="226"/>
      <c r="C1" s="226"/>
      <c r="D1" s="226"/>
      <c r="E1" s="226"/>
      <c r="F1" s="226"/>
      <c r="G1" s="226"/>
      <c r="H1" s="226"/>
      <c r="I1" s="226"/>
    </row>
    <row r="2" spans="1:6" ht="16.5">
      <c r="A2" s="54"/>
      <c r="F2" s="53"/>
    </row>
    <row r="3" spans="1:9" ht="15.75">
      <c r="A3" s="227" t="s">
        <v>41</v>
      </c>
      <c r="B3" s="227"/>
      <c r="C3" s="227"/>
      <c r="D3" s="227"/>
      <c r="E3" s="227"/>
      <c r="F3" s="227"/>
      <c r="G3" s="227"/>
      <c r="H3" s="227"/>
      <c r="I3" s="227"/>
    </row>
    <row r="4" spans="1:9" ht="15.75">
      <c r="A4" s="55"/>
      <c r="B4" s="56"/>
      <c r="C4" s="56"/>
      <c r="D4" s="56"/>
      <c r="E4" s="56"/>
      <c r="F4" s="56"/>
      <c r="G4" s="57"/>
      <c r="H4" s="57"/>
      <c r="I4" s="57"/>
    </row>
    <row r="5" spans="6:9" ht="12.75">
      <c r="F5" s="53"/>
      <c r="G5" s="58"/>
      <c r="H5" s="58"/>
      <c r="I5" s="58"/>
    </row>
    <row r="6" spans="1:9" s="61" customFormat="1" ht="28.5">
      <c r="A6" s="59" t="s">
        <v>42</v>
      </c>
      <c r="B6" s="59" t="s">
        <v>43</v>
      </c>
      <c r="C6" s="59" t="s">
        <v>44</v>
      </c>
      <c r="D6" s="59" t="s">
        <v>45</v>
      </c>
      <c r="E6" s="60"/>
      <c r="F6" s="60"/>
      <c r="G6" s="60" t="str">
        <f>CONCATENATE("Plan za ",RIGHT(G9,5))</f>
        <v>Plan za 2024.</v>
      </c>
      <c r="H6" s="60" t="str">
        <f>CONCATENATE("Projekcija za ",RIGHT(H9,5))</f>
        <v>Projekcija za 2025.</v>
      </c>
      <c r="I6" s="60" t="str">
        <f>CONCATENATE("Projekcija za ",RIGHT(I9,5))</f>
        <v>Projekcija za 2026.</v>
      </c>
    </row>
    <row r="7" spans="1:9" s="65" customFormat="1" ht="11.25">
      <c r="A7" s="62">
        <v>1</v>
      </c>
      <c r="B7" s="62">
        <v>2</v>
      </c>
      <c r="C7" s="62">
        <v>3</v>
      </c>
      <c r="D7" s="62">
        <v>4</v>
      </c>
      <c r="E7" s="63"/>
      <c r="F7" s="63"/>
      <c r="G7" s="64">
        <v>5</v>
      </c>
      <c r="H7" s="64">
        <v>6</v>
      </c>
      <c r="I7" s="64">
        <v>7</v>
      </c>
    </row>
    <row r="8" spans="1:9" s="65" customFormat="1" ht="12.75">
      <c r="A8" s="66"/>
      <c r="B8" s="66"/>
      <c r="C8" s="66"/>
      <c r="D8" s="67" t="s">
        <v>4</v>
      </c>
      <c r="E8" s="68"/>
      <c r="F8" s="68"/>
      <c r="G8" s="69">
        <f>IF(ISBLANK('[3]List2'!B3),"",'[3]List2'!B3)</f>
        <v>51730230</v>
      </c>
      <c r="H8" s="69">
        <f>IF(ISBLANK('[3]List2'!C3),"",'[3]List2'!C3)</f>
        <v>81380562</v>
      </c>
      <c r="I8" s="69">
        <f>IF(ISBLANK('[3]List2'!D3),"",'[3]List2'!D3)</f>
        <v>90846512</v>
      </c>
    </row>
    <row r="9" spans="1:17" ht="38.25" hidden="1">
      <c r="A9" s="70">
        <f>IF(ISNUMBER(SEARCH("XXX",E9)),LEFT(E9,LEN(E9)-3),"")</f>
      </c>
      <c r="B9" s="71">
        <f>IF(ISNUMBER(SEARCH("YYY",E9)),LEFT(E9,LEN(E9)-3),"")</f>
      </c>
      <c r="C9" s="71">
        <f>IF(ISNUMBER(VALUE(E9)),E9,"")</f>
      </c>
      <c r="D9" s="71">
        <f>IF(ISNUMBER(SEARCH("XXX",E9)),VLOOKUP(CONCATENATE("DRRH/",LEFT(E9,LEN(E9)-3)),'[3]List1'!A$2:B$100,2,FALSE),IF(ISNUMBER(SEARCH("YYY",E9)),VLOOKUP(CONCATENATE("DRRH/",LEFT(E9,LEN(E9)-3)),'[3]List1'!C$2:D$100,2,FALSE),F9))</f>
      </c>
      <c r="E9" s="72" t="s">
        <v>14</v>
      </c>
      <c r="F9" s="72" t="s">
        <v>14</v>
      </c>
      <c r="G9" s="73" t="s">
        <v>46</v>
      </c>
      <c r="H9" s="73" t="s">
        <v>47</v>
      </c>
      <c r="I9" s="73" t="s">
        <v>48</v>
      </c>
      <c r="J9" s="74"/>
      <c r="K9" s="74"/>
      <c r="L9" s="74"/>
      <c r="M9" s="74"/>
      <c r="N9" s="74"/>
      <c r="O9" s="75"/>
      <c r="P9" s="75"/>
      <c r="Q9" s="75"/>
    </row>
    <row r="10" spans="1:17" ht="12.75" hidden="1">
      <c r="A10" s="76">
        <f>IF(LEN(TRIM(E10))=1,TRIM(E10),"")</f>
      </c>
      <c r="B10" s="77">
        <f>IF(LEN(TRIM(E10))=2,TRIM(E10),"")</f>
      </c>
      <c r="C10" s="77">
        <f>IF(LEN(TRIM(E10))=3,TRIM(E10),"")</f>
      </c>
      <c r="D10" s="77">
        <f>IF(LEN(TRIM(E10))=4,TRIM(E10),"")</f>
      </c>
      <c r="E10" s="72" t="s">
        <v>19</v>
      </c>
      <c r="F10" s="72" t="s">
        <v>14</v>
      </c>
      <c r="G10" s="78" t="s">
        <v>24</v>
      </c>
      <c r="H10" s="78" t="s">
        <v>24</v>
      </c>
      <c r="I10" s="78" t="s">
        <v>24</v>
      </c>
      <c r="J10" s="79"/>
      <c r="K10" s="79"/>
      <c r="L10" s="74"/>
      <c r="M10" s="74"/>
      <c r="N10" s="74"/>
      <c r="O10" s="75"/>
      <c r="P10" s="75"/>
      <c r="Q10" s="75"/>
    </row>
    <row r="11" spans="1:17" ht="12.75">
      <c r="A11" s="80" t="str">
        <f aca="true" t="shared" si="0" ref="A11:A25">IF(ISNUMBER(SEARCH("XXX",E11)),LEFT(E11,LEN(E11)-3),"")</f>
        <v>6</v>
      </c>
      <c r="B11" s="81">
        <f aca="true" t="shared" si="1" ref="B11:B25">IF(ISNUMBER(SEARCH("YYY",E11)),LEFT(E11,LEN(E11)-3),"")</f>
      </c>
      <c r="C11" s="81">
        <f aca="true" t="shared" si="2" ref="C11:C25">IF(ISNUMBER(VALUE(E11)),E11,"")</f>
      </c>
      <c r="D11" s="81" t="str">
        <f>IF(ISNUMBER(SEARCH("XXX",E11)),VLOOKUP(CONCATENATE("DRRH/",LEFT(E11,LEN(E11)-3)),'[3]List1'!A$2:B$100,2,FALSE),IF(ISNUMBER(SEARCH("YYY",E11)),VLOOKUP(CONCATENATE("DRRH/",LEFT(E11,LEN(E11)-3)),'[3]List1'!C$2:D$100,2,FALSE),F11))</f>
        <v>Prihodi poslovanja</v>
      </c>
      <c r="E11" s="82" t="s">
        <v>49</v>
      </c>
      <c r="F11" s="82" t="s">
        <v>14</v>
      </c>
      <c r="G11" s="83">
        <v>51730230</v>
      </c>
      <c r="H11" s="83">
        <v>81380562</v>
      </c>
      <c r="I11" s="83">
        <v>90846512</v>
      </c>
      <c r="J11" s="84"/>
      <c r="K11" s="84"/>
      <c r="L11" s="74"/>
      <c r="M11" s="74"/>
      <c r="N11" s="74"/>
      <c r="O11" s="75"/>
      <c r="P11" s="75"/>
      <c r="Q11" s="75"/>
    </row>
    <row r="12" spans="1:17" ht="25.5">
      <c r="A12" s="80">
        <f t="shared" si="0"/>
      </c>
      <c r="B12" s="81" t="str">
        <f t="shared" si="1"/>
        <v>63</v>
      </c>
      <c r="C12" s="81">
        <f t="shared" si="2"/>
      </c>
      <c r="D12" s="81" t="str">
        <f>IF(ISNUMBER(SEARCH("XXX",E12)),VLOOKUP(CONCATENATE("DRRH/",LEFT(E12,LEN(E12)-3)),'[3]List1'!A$2:B$100,2,FALSE),IF(ISNUMBER(SEARCH("YYY",E12)),VLOOKUP(CONCATENATE("DRRH/",LEFT(E12,LEN(E12)-3)),'[3]List1'!C$2:D$100,2,FALSE),F12))</f>
        <v>Pomoći iz inozemstva (darovnice) i od subjekata unutar općeg proračuna</v>
      </c>
      <c r="E12" s="85" t="s">
        <v>50</v>
      </c>
      <c r="F12" s="85" t="s">
        <v>14</v>
      </c>
      <c r="G12" s="83">
        <v>231014</v>
      </c>
      <c r="H12" s="83">
        <v>84249</v>
      </c>
      <c r="I12" s="83">
        <v>18900</v>
      </c>
      <c r="J12" s="84"/>
      <c r="K12" s="84"/>
      <c r="L12" s="84"/>
      <c r="M12" s="84"/>
      <c r="N12" s="84"/>
      <c r="O12" s="86"/>
      <c r="P12" s="86"/>
      <c r="Q12" s="86"/>
    </row>
    <row r="13" spans="1:17" ht="12.75">
      <c r="A13" s="87">
        <f t="shared" si="0"/>
      </c>
      <c r="B13" s="88">
        <f t="shared" si="1"/>
      </c>
      <c r="C13" s="88" t="str">
        <f t="shared" si="2"/>
        <v>51</v>
      </c>
      <c r="D13" s="88" t="str">
        <f>IF(ISNUMBER(SEARCH("XXX",E13)),VLOOKUP(CONCATENATE("DRRH/",LEFT(E13,LEN(E13)-3)),'[3]List1'!A$2:B$100,2,FALSE),IF(ISNUMBER(SEARCH("YYY",E13)),VLOOKUP(CONCATENATE("DRRH/",LEFT(E13,LEN(E13)-3)),'[3]List1'!C$2:D$100,2,FALSE),F13))</f>
        <v>Pomoći EU</v>
      </c>
      <c r="E13" s="89" t="s">
        <v>51</v>
      </c>
      <c r="F13" s="90" t="s">
        <v>52</v>
      </c>
      <c r="G13" s="91">
        <v>35000</v>
      </c>
      <c r="H13" s="91">
        <v>42349</v>
      </c>
      <c r="I13" s="91"/>
      <c r="J13" s="79"/>
      <c r="K13" s="79"/>
      <c r="L13" s="84"/>
      <c r="M13" s="84"/>
      <c r="N13" s="84"/>
      <c r="O13" s="86"/>
      <c r="P13" s="86"/>
      <c r="Q13" s="86"/>
    </row>
    <row r="14" spans="1:17" ht="12.75">
      <c r="A14" s="87">
        <f t="shared" si="0"/>
      </c>
      <c r="B14" s="88">
        <f t="shared" si="1"/>
      </c>
      <c r="C14" s="88" t="str">
        <f t="shared" si="2"/>
        <v>52</v>
      </c>
      <c r="D14" s="88" t="str">
        <f>IF(ISNUMBER(SEARCH("XXX",E14)),VLOOKUP(CONCATENATE("DRRH/",LEFT(E14,LEN(E14)-3)),'[3]List1'!A$2:B$100,2,FALSE),IF(ISNUMBER(SEARCH("YYY",E14)),VLOOKUP(CONCATENATE("DRRH/",LEFT(E14,LEN(E14)-3)),'[3]List1'!C$2:D$100,2,FALSE),F14))</f>
        <v>Ostale pomoći</v>
      </c>
      <c r="E14" s="89" t="s">
        <v>53</v>
      </c>
      <c r="F14" s="90" t="s">
        <v>54</v>
      </c>
      <c r="G14" s="91">
        <v>196014</v>
      </c>
      <c r="H14" s="91">
        <v>41900</v>
      </c>
      <c r="I14" s="91">
        <v>18900</v>
      </c>
      <c r="J14" s="79"/>
      <c r="K14" s="79"/>
      <c r="L14" s="84"/>
      <c r="M14" s="84"/>
      <c r="N14" s="84"/>
      <c r="O14" s="86"/>
      <c r="P14" s="86"/>
      <c r="Q14" s="86"/>
    </row>
    <row r="15" spans="1:17" s="92" customFormat="1" ht="12.75">
      <c r="A15" s="80">
        <f t="shared" si="0"/>
      </c>
      <c r="B15" s="81" t="str">
        <f t="shared" si="1"/>
        <v>64</v>
      </c>
      <c r="C15" s="81">
        <f t="shared" si="2"/>
      </c>
      <c r="D15" s="81" t="str">
        <f>IF(ISNUMBER(SEARCH("XXX",E15)),VLOOKUP(CONCATENATE("DRRH/",LEFT(E15,LEN(E15)-3)),'[3]List1'!A$2:B$100,2,FALSE),IF(ISNUMBER(SEARCH("YYY",E15)),VLOOKUP(CONCATENATE("DRRH/",LEFT(E15,LEN(E15)-3)),'[3]List1'!C$2:D$100,2,FALSE),F15))</f>
        <v>Prihodi od imovine</v>
      </c>
      <c r="E15" s="85" t="s">
        <v>55</v>
      </c>
      <c r="F15" s="85" t="s">
        <v>14</v>
      </c>
      <c r="G15" s="83">
        <v>1050</v>
      </c>
      <c r="H15" s="83">
        <v>1050</v>
      </c>
      <c r="I15" s="83">
        <v>1050</v>
      </c>
      <c r="J15" s="84"/>
      <c r="K15" s="84"/>
      <c r="L15" s="84"/>
      <c r="M15" s="84"/>
      <c r="N15" s="84"/>
      <c r="O15" s="86"/>
      <c r="P15" s="86"/>
      <c r="Q15" s="86"/>
    </row>
    <row r="16" spans="1:17" ht="12.75">
      <c r="A16" s="87">
        <f t="shared" si="0"/>
      </c>
      <c r="B16" s="88">
        <f t="shared" si="1"/>
      </c>
      <c r="C16" s="88" t="str">
        <f t="shared" si="2"/>
        <v>31</v>
      </c>
      <c r="D16" s="88" t="str">
        <f>IF(ISNUMBER(SEARCH("XXX",E16)),VLOOKUP(CONCATENATE("DRRH/",LEFT(E16,LEN(E16)-3)),'[3]List1'!A$2:B$100,2,FALSE),IF(ISNUMBER(SEARCH("YYY",E16)),VLOOKUP(CONCATENATE("DRRH/",LEFT(E16,LEN(E16)-3)),'[3]List1'!C$2:D$100,2,FALSE),F16))</f>
        <v>Vlastiti prihodi</v>
      </c>
      <c r="E16" s="89" t="s">
        <v>56</v>
      </c>
      <c r="F16" s="90" t="s">
        <v>57</v>
      </c>
      <c r="G16" s="91">
        <v>1050</v>
      </c>
      <c r="H16" s="91">
        <v>1050</v>
      </c>
      <c r="I16" s="91">
        <v>1050</v>
      </c>
      <c r="J16" s="79"/>
      <c r="K16" s="79"/>
      <c r="L16" s="84"/>
      <c r="M16" s="84"/>
      <c r="N16" s="84"/>
      <c r="O16" s="86"/>
      <c r="P16" s="86"/>
      <c r="Q16" s="86"/>
    </row>
    <row r="17" spans="1:17" ht="25.5">
      <c r="A17" s="80">
        <f t="shared" si="0"/>
      </c>
      <c r="B17" s="81" t="str">
        <f t="shared" si="1"/>
        <v>65</v>
      </c>
      <c r="C17" s="81">
        <f t="shared" si="2"/>
      </c>
      <c r="D17" s="81" t="str">
        <f>IF(ISNUMBER(SEARCH("XXX",E17)),VLOOKUP(CONCATENATE("DRRH/",LEFT(E17,LEN(E17)-3)),'[3]List1'!A$2:B$100,2,FALSE),IF(ISNUMBER(SEARCH("YYY",E17)),VLOOKUP(CONCATENATE("DRRH/",LEFT(E17,LEN(E17)-3)),'[3]List1'!C$2:D$100,2,FALSE),F17))</f>
        <v>Prihodi od upravnih i administrativnih pristojbi, pristojbi po posebnim propisima i naknada</v>
      </c>
      <c r="E17" s="85" t="s">
        <v>58</v>
      </c>
      <c r="F17" s="85" t="s">
        <v>14</v>
      </c>
      <c r="G17" s="83">
        <v>626820</v>
      </c>
      <c r="H17" s="83">
        <v>605355</v>
      </c>
      <c r="I17" s="83">
        <v>605355</v>
      </c>
      <c r="J17" s="84"/>
      <c r="K17" s="84"/>
      <c r="L17" s="84"/>
      <c r="M17" s="84"/>
      <c r="N17" s="84"/>
      <c r="O17" s="86"/>
      <c r="P17" s="86"/>
      <c r="Q17" s="86"/>
    </row>
    <row r="18" spans="1:11" ht="12.75">
      <c r="A18" s="87">
        <f t="shared" si="0"/>
      </c>
      <c r="B18" s="88">
        <f t="shared" si="1"/>
      </c>
      <c r="C18" s="88" t="str">
        <f t="shared" si="2"/>
        <v>43</v>
      </c>
      <c r="D18" s="88" t="str">
        <f>IF(ISNUMBER(SEARCH("XXX",E18)),VLOOKUP(CONCATENATE("DRRH/",LEFT(E18,LEN(E18)-3)),'[3]List1'!A$2:B$100,2,FALSE),IF(ISNUMBER(SEARCH("YYY",E18)),VLOOKUP(CONCATENATE("DRRH/",LEFT(E18,LEN(E18)-3)),'[3]List1'!C$2:D$100,2,FALSE),F18))</f>
        <v>Ostali prihodi za posebne namjene</v>
      </c>
      <c r="E18" s="93" t="s">
        <v>59</v>
      </c>
      <c r="F18" s="94" t="s">
        <v>60</v>
      </c>
      <c r="G18" s="95">
        <v>626820</v>
      </c>
      <c r="H18" s="95">
        <v>605355</v>
      </c>
      <c r="I18" s="95">
        <v>605355</v>
      </c>
      <c r="J18" s="96"/>
      <c r="K18" s="96"/>
    </row>
    <row r="19" spans="1:11" ht="25.5">
      <c r="A19" s="80">
        <f t="shared" si="0"/>
      </c>
      <c r="B19" s="81" t="str">
        <f t="shared" si="1"/>
        <v>66</v>
      </c>
      <c r="C19" s="81">
        <f t="shared" si="2"/>
      </c>
      <c r="D19" s="81" t="str">
        <f>IF(ISNUMBER(SEARCH("XXX",E19)),VLOOKUP(CONCATENATE("DRRH/",LEFT(E19,LEN(E19)-3)),'[3]List1'!A$2:B$100,2,FALSE),IF(ISNUMBER(SEARCH("YYY",E19)),VLOOKUP(CONCATENATE("DRRH/",LEFT(E19,LEN(E19)-3)),'[3]List1'!C$2:D$100,2,FALSE),F19))</f>
        <v>Prihodi od prodaje proizvoda i robe te pruženih usluga i prihodi od donacija</v>
      </c>
      <c r="E19" s="85" t="s">
        <v>61</v>
      </c>
      <c r="F19" s="85" t="s">
        <v>14</v>
      </c>
      <c r="G19" s="83">
        <v>1077958</v>
      </c>
      <c r="H19" s="83">
        <v>1352080</v>
      </c>
      <c r="I19" s="83">
        <v>1352080</v>
      </c>
      <c r="J19" s="86"/>
      <c r="K19" s="86"/>
    </row>
    <row r="20" spans="1:11" ht="12.75">
      <c r="A20" s="87">
        <f t="shared" si="0"/>
      </c>
      <c r="B20" s="88">
        <f t="shared" si="1"/>
      </c>
      <c r="C20" s="88" t="str">
        <f t="shared" si="2"/>
        <v>31</v>
      </c>
      <c r="D20" s="88" t="str">
        <f>IF(ISNUMBER(SEARCH("XXX",E20)),VLOOKUP(CONCATENATE("DRRH/",LEFT(E20,LEN(E20)-3)),'[3]List1'!A$2:B$100,2,FALSE),IF(ISNUMBER(SEARCH("YYY",E20)),VLOOKUP(CONCATENATE("DRRH/",LEFT(E20,LEN(E20)-3)),'[3]List1'!C$2:D$100,2,FALSE),F20))</f>
        <v>Vlastiti prihodi</v>
      </c>
      <c r="E20" s="93" t="s">
        <v>56</v>
      </c>
      <c r="F20" s="94" t="s">
        <v>57</v>
      </c>
      <c r="G20" s="95">
        <v>958858</v>
      </c>
      <c r="H20" s="95">
        <v>1232980</v>
      </c>
      <c r="I20" s="95">
        <v>1232980</v>
      </c>
      <c r="J20" s="96"/>
      <c r="K20" s="96"/>
    </row>
    <row r="21" spans="1:11" ht="12.75">
      <c r="A21" s="87">
        <f t="shared" si="0"/>
      </c>
      <c r="B21" s="88">
        <f t="shared" si="1"/>
      </c>
      <c r="C21" s="88" t="str">
        <f t="shared" si="2"/>
        <v>61</v>
      </c>
      <c r="D21" s="88" t="str">
        <f>IF(ISNUMBER(SEARCH("XXX",E21)),VLOOKUP(CONCATENATE("DRRH/",LEFT(E21,LEN(E21)-3)),'[3]List1'!A$2:B$100,2,FALSE),IF(ISNUMBER(SEARCH("YYY",E21)),VLOOKUP(CONCATENATE("DRRH/",LEFT(E21,LEN(E21)-3)),'[3]List1'!C$2:D$100,2,FALSE),F21))</f>
        <v>Donacije</v>
      </c>
      <c r="E21" s="93" t="s">
        <v>62</v>
      </c>
      <c r="F21" s="94" t="s">
        <v>63</v>
      </c>
      <c r="G21" s="95">
        <v>119100</v>
      </c>
      <c r="H21" s="95">
        <v>119100</v>
      </c>
      <c r="I21" s="95">
        <v>119100</v>
      </c>
      <c r="J21" s="96"/>
      <c r="K21" s="96"/>
    </row>
    <row r="22" spans="1:11" ht="12.75">
      <c r="A22" s="80">
        <f t="shared" si="0"/>
      </c>
      <c r="B22" s="81" t="str">
        <f t="shared" si="1"/>
        <v>67</v>
      </c>
      <c r="C22" s="81">
        <f t="shared" si="2"/>
      </c>
      <c r="D22" s="81" t="str">
        <f>IF(ISNUMBER(SEARCH("XXX",E22)),VLOOKUP(CONCATENATE("DRRH/",LEFT(E22,LEN(E22)-3)),'[3]List1'!A$2:B$100,2,FALSE),IF(ISNUMBER(SEARCH("YYY",E22)),VLOOKUP(CONCATENATE("DRRH/",LEFT(E22,LEN(E22)-3)),'[3]List1'!C$2:D$100,2,FALSE),F22))</f>
        <v>Prihodi iz proračuna</v>
      </c>
      <c r="E22" s="85" t="s">
        <v>64</v>
      </c>
      <c r="F22" s="85" t="s">
        <v>14</v>
      </c>
      <c r="G22" s="83">
        <v>49793388</v>
      </c>
      <c r="H22" s="83">
        <v>79337828</v>
      </c>
      <c r="I22" s="83">
        <v>88869127</v>
      </c>
      <c r="J22" s="97"/>
      <c r="K22" s="97"/>
    </row>
    <row r="23" spans="1:11" ht="12.75">
      <c r="A23" s="87">
        <f t="shared" si="0"/>
      </c>
      <c r="B23" s="88">
        <f t="shared" si="1"/>
      </c>
      <c r="C23" s="88" t="str">
        <f t="shared" si="2"/>
        <v>11</v>
      </c>
      <c r="D23" s="88" t="str">
        <f>IF(ISNUMBER(SEARCH("XXX",E23)),VLOOKUP(CONCATENATE("DRRH/",LEFT(E23,LEN(E23)-3)),'[3]List1'!A$2:B$100,2,FALSE),IF(ISNUMBER(SEARCH("YYY",E23)),VLOOKUP(CONCATENATE("DRRH/",LEFT(E23,LEN(E23)-3)),'[3]List1'!C$2:D$100,2,FALSE),F23))</f>
        <v>Opći prihodi i primici</v>
      </c>
      <c r="E23" s="93" t="s">
        <v>65</v>
      </c>
      <c r="F23" s="94" t="s">
        <v>66</v>
      </c>
      <c r="G23" s="95">
        <v>7861324</v>
      </c>
      <c r="H23" s="95">
        <v>33406233</v>
      </c>
      <c r="I23" s="95">
        <v>37306233</v>
      </c>
      <c r="J23" s="96"/>
      <c r="K23" s="96"/>
    </row>
    <row r="24" spans="1:11" ht="12.75">
      <c r="A24" s="87">
        <f t="shared" si="0"/>
      </c>
      <c r="B24" s="88">
        <f t="shared" si="1"/>
      </c>
      <c r="C24" s="88" t="str">
        <f t="shared" si="2"/>
        <v>43</v>
      </c>
      <c r="D24" s="88" t="str">
        <f>IF(ISNUMBER(SEARCH("XXX",E24)),VLOOKUP(CONCATENATE("DRRH/",LEFT(E24,LEN(E24)-3)),'[3]List1'!A$2:B$100,2,FALSE),IF(ISNUMBER(SEARCH("YYY",E24)),VLOOKUP(CONCATENATE("DRRH/",LEFT(E24,LEN(E24)-3)),'[3]List1'!C$2:D$100,2,FALSE),F24))</f>
        <v>Ostali prihodi za posebne namjene</v>
      </c>
      <c r="E24" s="93" t="s">
        <v>59</v>
      </c>
      <c r="F24" s="94" t="s">
        <v>60</v>
      </c>
      <c r="G24" s="95">
        <v>38305364</v>
      </c>
      <c r="H24" s="95">
        <v>41931595</v>
      </c>
      <c r="I24" s="95">
        <v>45862894</v>
      </c>
      <c r="J24" s="96"/>
      <c r="K24" s="96"/>
    </row>
    <row r="25" spans="1:11" ht="12.75">
      <c r="A25" s="87">
        <f t="shared" si="0"/>
      </c>
      <c r="B25" s="88">
        <f t="shared" si="1"/>
      </c>
      <c r="C25" s="88" t="str">
        <f t="shared" si="2"/>
        <v>815</v>
      </c>
      <c r="D25" s="88" t="str">
        <f>IF(ISNUMBER(SEARCH("XXX",E25)),VLOOKUP(CONCATENATE("DRRH/",LEFT(E25,LEN(E25)-3)),'[3]List1'!A$2:B$100,2,FALSE),IF(ISNUMBER(SEARCH("YYY",E25)),VLOOKUP(CONCATENATE("DRRH/",LEFT(E25,LEN(E25)-3)),'[3]List1'!C$2:D$100,2,FALSE),F25))</f>
        <v>Namjenski primitak - NPOO</v>
      </c>
      <c r="E25" s="93" t="s">
        <v>92</v>
      </c>
      <c r="F25" s="94" t="s">
        <v>93</v>
      </c>
      <c r="G25" s="95">
        <v>3626700</v>
      </c>
      <c r="H25" s="95">
        <v>4000000</v>
      </c>
      <c r="I25" s="95">
        <v>5700000</v>
      </c>
      <c r="J25" s="96"/>
      <c r="K25" s="96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39"/>
  <sheetViews>
    <sheetView workbookViewId="0" topLeftCell="A1">
      <selection activeCell="N45" sqref="N45"/>
    </sheetView>
  </sheetViews>
  <sheetFormatPr defaultColWidth="9.33203125" defaultRowHeight="11.25"/>
  <cols>
    <col min="1" max="1" width="11.16015625" style="53" customWidth="1"/>
    <col min="2" max="2" width="14" style="53" bestFit="1" customWidth="1"/>
    <col min="3" max="3" width="6.66015625" style="53" customWidth="1"/>
    <col min="4" max="4" width="84" style="53" customWidth="1"/>
    <col min="5" max="5" width="19.83203125" style="53" hidden="1" customWidth="1"/>
    <col min="6" max="6" width="23.5" style="98" hidden="1" customWidth="1"/>
    <col min="7" max="7" width="23.5" style="53" hidden="1" customWidth="1"/>
    <col min="8" max="8" width="24.16015625" style="53" hidden="1" customWidth="1"/>
    <col min="9" max="9" width="12.5" style="53" hidden="1" customWidth="1"/>
    <col min="10" max="10" width="22.16015625" style="53" hidden="1" customWidth="1"/>
    <col min="11" max="11" width="20.16015625" style="122" customWidth="1"/>
    <col min="12" max="12" width="18.5" style="122" customWidth="1"/>
    <col min="13" max="13" width="19.16015625" style="122" bestFit="1" customWidth="1"/>
    <col min="14" max="15" width="18" style="53" bestFit="1" customWidth="1"/>
    <col min="16" max="16" width="13.66015625" style="53" bestFit="1" customWidth="1"/>
    <col min="17" max="17" width="18" style="53" bestFit="1" customWidth="1"/>
    <col min="18" max="18" width="11" style="53" bestFit="1" customWidth="1"/>
    <col min="19" max="19" width="18" style="53" bestFit="1" customWidth="1"/>
    <col min="20" max="20" width="11" style="53" bestFit="1" customWidth="1"/>
    <col min="21" max="16384" width="9.33203125" style="53" customWidth="1"/>
  </cols>
  <sheetData>
    <row r="1" spans="1:13" ht="20.25" customHeight="1">
      <c r="A1" s="227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6:13" ht="12.75">
      <c r="F2" s="53"/>
      <c r="G2" s="58"/>
      <c r="H2" s="58"/>
      <c r="I2" s="58"/>
      <c r="J2" s="58"/>
      <c r="K2" s="99"/>
      <c r="L2" s="99"/>
      <c r="M2" s="99"/>
    </row>
    <row r="3" spans="1:13" s="61" customFormat="1" ht="25.5">
      <c r="A3" s="100" t="s">
        <v>42</v>
      </c>
      <c r="B3" s="100" t="s">
        <v>43</v>
      </c>
      <c r="C3" s="100" t="s">
        <v>44</v>
      </c>
      <c r="D3" s="100" t="s">
        <v>68</v>
      </c>
      <c r="E3" s="101"/>
      <c r="F3" s="101" t="s">
        <v>45</v>
      </c>
      <c r="G3" s="101"/>
      <c r="H3" s="101"/>
      <c r="I3" s="101"/>
      <c r="J3" s="101"/>
      <c r="K3" s="101" t="str">
        <f>K6</f>
        <v>Plan za 2024.</v>
      </c>
      <c r="L3" s="102" t="str">
        <f>L6</f>
        <v>Projekcija za 2025.</v>
      </c>
      <c r="M3" s="102" t="str">
        <f>M6</f>
        <v>Projekcija za 2026.</v>
      </c>
    </row>
    <row r="4" spans="1:13" s="65" customFormat="1" ht="11.25">
      <c r="A4" s="62">
        <v>1</v>
      </c>
      <c r="B4" s="62">
        <v>2</v>
      </c>
      <c r="C4" s="62">
        <v>3</v>
      </c>
      <c r="D4" s="62">
        <v>4</v>
      </c>
      <c r="E4" s="63"/>
      <c r="F4" s="63"/>
      <c r="G4" s="63"/>
      <c r="H4" s="63"/>
      <c r="I4" s="63"/>
      <c r="J4" s="63"/>
      <c r="K4" s="103">
        <v>5</v>
      </c>
      <c r="L4" s="103">
        <v>6</v>
      </c>
      <c r="M4" s="103">
        <v>7</v>
      </c>
    </row>
    <row r="5" spans="1:13" s="65" customFormat="1" ht="12.75">
      <c r="A5" s="66"/>
      <c r="B5" s="66"/>
      <c r="C5" s="66"/>
      <c r="D5" s="104" t="s">
        <v>6</v>
      </c>
      <c r="E5" s="105"/>
      <c r="F5" s="105"/>
      <c r="G5" s="105"/>
      <c r="H5" s="105"/>
      <c r="I5" s="105"/>
      <c r="J5" s="105"/>
      <c r="K5" s="69">
        <f>IF(ISBLANK(K8),"",K8)</f>
        <v>52050487</v>
      </c>
      <c r="L5" s="69">
        <f>IF(ISBLANK(L8),"",L8)</f>
        <v>81381503</v>
      </c>
      <c r="M5" s="69">
        <f>IF(ISBLANK(M8),"",M8)</f>
        <v>90846847</v>
      </c>
    </row>
    <row r="6" spans="1:17" ht="12.75" hidden="1">
      <c r="A6" s="106">
        <f>IF(ISNUMBER(VALUE(E6)),E6,"")</f>
      </c>
      <c r="B6" s="104">
        <f>IF(ISNUMBER(VALUE(G6)),G6,"")</f>
      </c>
      <c r="C6" s="104">
        <f>IF(ISNUMBER(VALUE(I6)),I6,"")</f>
      </c>
      <c r="D6" s="104" t="str">
        <f>CONCATENATE(F6,"    ",H6,"    ",J6)</f>
        <v>        </v>
      </c>
      <c r="E6" s="107" t="s">
        <v>14</v>
      </c>
      <c r="F6" s="107" t="s">
        <v>14</v>
      </c>
      <c r="G6" s="107" t="s">
        <v>14</v>
      </c>
      <c r="H6" s="107" t="s">
        <v>14</v>
      </c>
      <c r="I6" s="107" t="s">
        <v>14</v>
      </c>
      <c r="J6" s="107" t="s">
        <v>14</v>
      </c>
      <c r="K6" s="108" t="s">
        <v>69</v>
      </c>
      <c r="L6" s="108" t="s">
        <v>70</v>
      </c>
      <c r="M6" s="108" t="s">
        <v>71</v>
      </c>
      <c r="N6" s="74"/>
      <c r="O6" s="74"/>
      <c r="P6" s="75"/>
      <c r="Q6" s="75"/>
    </row>
    <row r="7" spans="1:17" ht="12.75" hidden="1">
      <c r="A7" s="75"/>
      <c r="B7" s="75"/>
      <c r="C7" s="75"/>
      <c r="D7" s="75"/>
      <c r="E7" s="107" t="s">
        <v>72</v>
      </c>
      <c r="F7" s="107" t="s">
        <v>14</v>
      </c>
      <c r="G7" s="107" t="s">
        <v>73</v>
      </c>
      <c r="H7" s="107" t="s">
        <v>14</v>
      </c>
      <c r="I7" s="107" t="s">
        <v>74</v>
      </c>
      <c r="J7" s="107" t="s">
        <v>14</v>
      </c>
      <c r="K7" s="109" t="s">
        <v>24</v>
      </c>
      <c r="L7" s="109" t="s">
        <v>24</v>
      </c>
      <c r="M7" s="109" t="s">
        <v>24</v>
      </c>
      <c r="N7" s="74"/>
      <c r="O7" s="74"/>
      <c r="P7" s="75"/>
      <c r="Q7" s="75"/>
    </row>
    <row r="8" spans="1:19" ht="12.75" hidden="1">
      <c r="A8" s="110"/>
      <c r="B8" s="110"/>
      <c r="C8" s="110"/>
      <c r="D8" s="110"/>
      <c r="E8" s="111" t="s">
        <v>75</v>
      </c>
      <c r="F8" s="111" t="s">
        <v>14</v>
      </c>
      <c r="G8" s="111" t="s">
        <v>14</v>
      </c>
      <c r="H8" s="111" t="s">
        <v>14</v>
      </c>
      <c r="I8" s="111" t="s">
        <v>14</v>
      </c>
      <c r="J8" s="111" t="s">
        <v>14</v>
      </c>
      <c r="K8" s="112">
        <v>52050487</v>
      </c>
      <c r="L8" s="112">
        <v>81381503</v>
      </c>
      <c r="M8" s="112">
        <v>90846847</v>
      </c>
      <c r="N8" s="74"/>
      <c r="O8" s="74"/>
      <c r="P8" s="75"/>
      <c r="Q8" s="75"/>
      <c r="R8" s="75"/>
      <c r="S8" s="75"/>
    </row>
    <row r="9" spans="1:19" ht="12.75">
      <c r="A9" s="106" t="str">
        <f aca="true" t="shared" si="0" ref="A9:A39">IF(ISNUMBER(VALUE(E9)),E9,"")</f>
        <v>3</v>
      </c>
      <c r="B9" s="104">
        <f aca="true" t="shared" si="1" ref="B9:B39">IF(ISNUMBER(VALUE(G9)),G9,"")</f>
      </c>
      <c r="C9" s="104">
        <f aca="true" t="shared" si="2" ref="C9:C39">IF(ISNUMBER(VALUE(I9)),I9,"")</f>
      </c>
      <c r="D9" s="104" t="str">
        <f aca="true" t="shared" si="3" ref="D9:D39">CONCATENATE(F9,"    ",H9,"    ",J9)</f>
        <v>Rashodi poslovanja        </v>
      </c>
      <c r="E9" s="113" t="s">
        <v>76</v>
      </c>
      <c r="F9" s="113" t="s">
        <v>77</v>
      </c>
      <c r="G9" s="114" t="s">
        <v>78</v>
      </c>
      <c r="H9" s="114" t="s">
        <v>14</v>
      </c>
      <c r="I9" s="114" t="s">
        <v>14</v>
      </c>
      <c r="J9" s="114" t="s">
        <v>14</v>
      </c>
      <c r="K9" s="83">
        <v>40570737</v>
      </c>
      <c r="L9" s="83">
        <v>43999247</v>
      </c>
      <c r="M9" s="83">
        <v>47867909</v>
      </c>
      <c r="N9" s="84"/>
      <c r="O9" s="84"/>
      <c r="P9" s="86"/>
      <c r="Q9" s="86"/>
      <c r="R9" s="86"/>
      <c r="S9" s="86"/>
    </row>
    <row r="10" spans="1:19" ht="12.75">
      <c r="A10" s="106">
        <f t="shared" si="0"/>
      </c>
      <c r="B10" s="104" t="str">
        <f t="shared" si="1"/>
        <v>31</v>
      </c>
      <c r="C10" s="104">
        <f t="shared" si="2"/>
      </c>
      <c r="D10" s="104" t="str">
        <f t="shared" si="3"/>
        <v>    Rashodi za zaposlene    </v>
      </c>
      <c r="E10" s="113" t="s">
        <v>14</v>
      </c>
      <c r="F10" s="113" t="s">
        <v>14</v>
      </c>
      <c r="G10" s="113" t="s">
        <v>56</v>
      </c>
      <c r="H10" s="113" t="s">
        <v>79</v>
      </c>
      <c r="I10" s="114" t="s">
        <v>78</v>
      </c>
      <c r="J10" s="114" t="s">
        <v>14</v>
      </c>
      <c r="K10" s="83">
        <v>23834419</v>
      </c>
      <c r="L10" s="83">
        <v>25811239</v>
      </c>
      <c r="M10" s="83">
        <v>28032523</v>
      </c>
      <c r="N10" s="84"/>
      <c r="O10" s="84"/>
      <c r="P10" s="86"/>
      <c r="Q10" s="86"/>
      <c r="R10" s="86"/>
      <c r="S10" s="86"/>
    </row>
    <row r="11" spans="1:19" ht="12.75">
      <c r="A11" s="115">
        <f t="shared" si="0"/>
      </c>
      <c r="B11" s="116">
        <f t="shared" si="1"/>
      </c>
      <c r="C11" s="116" t="str">
        <f t="shared" si="2"/>
        <v>11</v>
      </c>
      <c r="D11" s="116" t="str">
        <f t="shared" si="3"/>
        <v>        Opći prihodi i primici</v>
      </c>
      <c r="E11" s="117" t="s">
        <v>14</v>
      </c>
      <c r="F11" s="117" t="s">
        <v>14</v>
      </c>
      <c r="G11" s="117" t="s">
        <v>14</v>
      </c>
      <c r="H11" s="117" t="s">
        <v>14</v>
      </c>
      <c r="I11" s="117" t="s">
        <v>65</v>
      </c>
      <c r="J11" s="117" t="s">
        <v>66</v>
      </c>
      <c r="K11" s="91">
        <v>31614</v>
      </c>
      <c r="L11" s="91">
        <v>31614</v>
      </c>
      <c r="M11" s="91">
        <v>31614</v>
      </c>
      <c r="N11" s="79"/>
      <c r="O11" s="79"/>
      <c r="P11" s="118"/>
      <c r="Q11" s="118"/>
      <c r="R11" s="118"/>
      <c r="S11" s="118"/>
    </row>
    <row r="12" spans="1:19" s="92" customFormat="1" ht="12.75">
      <c r="A12" s="115">
        <f t="shared" si="0"/>
      </c>
      <c r="B12" s="116">
        <f t="shared" si="1"/>
      </c>
      <c r="C12" s="116" t="str">
        <f t="shared" si="2"/>
        <v>31</v>
      </c>
      <c r="D12" s="116" t="str">
        <f t="shared" si="3"/>
        <v>        Vlastiti prihodi</v>
      </c>
      <c r="E12" s="117" t="s">
        <v>14</v>
      </c>
      <c r="F12" s="117" t="s">
        <v>14</v>
      </c>
      <c r="G12" s="117" t="s">
        <v>14</v>
      </c>
      <c r="H12" s="117" t="s">
        <v>14</v>
      </c>
      <c r="I12" s="117" t="s">
        <v>56</v>
      </c>
      <c r="J12" s="117" t="s">
        <v>57</v>
      </c>
      <c r="K12" s="91">
        <v>73785</v>
      </c>
      <c r="L12" s="91">
        <v>73785</v>
      </c>
      <c r="M12" s="91">
        <v>73785</v>
      </c>
      <c r="N12" s="79"/>
      <c r="O12" s="79"/>
      <c r="P12" s="118"/>
      <c r="Q12" s="118"/>
      <c r="R12" s="118"/>
      <c r="S12" s="118"/>
    </row>
    <row r="13" spans="1:19" ht="12.75">
      <c r="A13" s="115">
        <f t="shared" si="0"/>
      </c>
      <c r="B13" s="116">
        <f t="shared" si="1"/>
      </c>
      <c r="C13" s="116" t="str">
        <f t="shared" si="2"/>
        <v>43</v>
      </c>
      <c r="D13" s="116" t="str">
        <f t="shared" si="3"/>
        <v>        Ostali prihodi za posebne namjene</v>
      </c>
      <c r="E13" s="117" t="s">
        <v>14</v>
      </c>
      <c r="F13" s="117" t="s">
        <v>14</v>
      </c>
      <c r="G13" s="117" t="s">
        <v>14</v>
      </c>
      <c r="H13" s="117" t="s">
        <v>14</v>
      </c>
      <c r="I13" s="117" t="s">
        <v>59</v>
      </c>
      <c r="J13" s="117" t="s">
        <v>60</v>
      </c>
      <c r="K13" s="91">
        <v>23607524</v>
      </c>
      <c r="L13" s="91">
        <v>25584344</v>
      </c>
      <c r="M13" s="91">
        <v>27850793</v>
      </c>
      <c r="N13" s="79"/>
      <c r="O13" s="79"/>
      <c r="P13" s="118"/>
      <c r="Q13" s="118"/>
      <c r="R13" s="118"/>
      <c r="S13" s="118"/>
    </row>
    <row r="14" spans="1:19" ht="12.75">
      <c r="A14" s="115">
        <f t="shared" si="0"/>
      </c>
      <c r="B14" s="116">
        <f t="shared" si="1"/>
      </c>
      <c r="C14" s="116" t="str">
        <f t="shared" si="2"/>
        <v>51</v>
      </c>
      <c r="D14" s="116" t="str">
        <f t="shared" si="3"/>
        <v>        Pomoći EU</v>
      </c>
      <c r="E14" s="117" t="s">
        <v>14</v>
      </c>
      <c r="F14" s="117" t="s">
        <v>14</v>
      </c>
      <c r="G14" s="117" t="s">
        <v>14</v>
      </c>
      <c r="H14" s="117" t="s">
        <v>14</v>
      </c>
      <c r="I14" s="117" t="s">
        <v>51</v>
      </c>
      <c r="J14" s="117" t="s">
        <v>52</v>
      </c>
      <c r="K14" s="91">
        <v>45165</v>
      </c>
      <c r="L14" s="91">
        <v>45165</v>
      </c>
      <c r="M14" s="91"/>
      <c r="N14" s="79"/>
      <c r="O14" s="79"/>
      <c r="P14" s="118"/>
      <c r="Q14" s="118"/>
      <c r="R14" s="118"/>
      <c r="S14" s="118"/>
    </row>
    <row r="15" spans="1:19" ht="12.75">
      <c r="A15" s="115">
        <f t="shared" si="0"/>
      </c>
      <c r="B15" s="116">
        <f t="shared" si="1"/>
      </c>
      <c r="C15" s="116" t="str">
        <f t="shared" si="2"/>
        <v>52</v>
      </c>
      <c r="D15" s="116" t="str">
        <f t="shared" si="3"/>
        <v>        Ostale pomoći</v>
      </c>
      <c r="E15" s="117" t="s">
        <v>14</v>
      </c>
      <c r="F15" s="117" t="s">
        <v>14</v>
      </c>
      <c r="G15" s="117" t="s">
        <v>14</v>
      </c>
      <c r="H15" s="117" t="s">
        <v>14</v>
      </c>
      <c r="I15" s="117" t="s">
        <v>53</v>
      </c>
      <c r="J15" s="117" t="s">
        <v>54</v>
      </c>
      <c r="K15" s="91">
        <v>76331</v>
      </c>
      <c r="L15" s="91">
        <v>76331</v>
      </c>
      <c r="M15" s="91">
        <v>76331</v>
      </c>
      <c r="N15" s="79"/>
      <c r="O15" s="79"/>
      <c r="P15" s="118"/>
      <c r="Q15" s="118"/>
      <c r="R15" s="118"/>
      <c r="S15" s="118"/>
    </row>
    <row r="16" spans="1:19" ht="12.75">
      <c r="A16" s="106">
        <f t="shared" si="0"/>
      </c>
      <c r="B16" s="104" t="str">
        <f t="shared" si="1"/>
        <v>32</v>
      </c>
      <c r="C16" s="104">
        <f t="shared" si="2"/>
      </c>
      <c r="D16" s="104" t="str">
        <f t="shared" si="3"/>
        <v>    Materijalni rashodi    </v>
      </c>
      <c r="E16" s="113" t="s">
        <v>14</v>
      </c>
      <c r="F16" s="113" t="s">
        <v>14</v>
      </c>
      <c r="G16" s="113" t="s">
        <v>80</v>
      </c>
      <c r="H16" s="113" t="s">
        <v>81</v>
      </c>
      <c r="I16" s="114" t="s">
        <v>78</v>
      </c>
      <c r="J16" s="114" t="s">
        <v>14</v>
      </c>
      <c r="K16" s="83">
        <v>16724638</v>
      </c>
      <c r="L16" s="83">
        <v>18176328</v>
      </c>
      <c r="M16" s="83">
        <v>19823706</v>
      </c>
      <c r="N16" s="84"/>
      <c r="O16" s="84"/>
      <c r="P16" s="86"/>
      <c r="Q16" s="86"/>
      <c r="R16" s="86"/>
      <c r="S16" s="86"/>
    </row>
    <row r="17" spans="1:19" ht="12.75">
      <c r="A17" s="115">
        <f t="shared" si="0"/>
      </c>
      <c r="B17" s="116">
        <f t="shared" si="1"/>
      </c>
      <c r="C17" s="116" t="str">
        <f t="shared" si="2"/>
        <v>11</v>
      </c>
      <c r="D17" s="116" t="str">
        <f t="shared" si="3"/>
        <v>        Opći prihodi i primici</v>
      </c>
      <c r="E17" s="117" t="s">
        <v>14</v>
      </c>
      <c r="F17" s="117" t="s">
        <v>14</v>
      </c>
      <c r="G17" s="117" t="s">
        <v>14</v>
      </c>
      <c r="H17" s="117" t="s">
        <v>14</v>
      </c>
      <c r="I17" s="117" t="s">
        <v>65</v>
      </c>
      <c r="J17" s="117" t="s">
        <v>66</v>
      </c>
      <c r="K17" s="91">
        <v>67928</v>
      </c>
      <c r="L17" s="91">
        <v>67352</v>
      </c>
      <c r="M17" s="91">
        <v>67352</v>
      </c>
      <c r="N17" s="79"/>
      <c r="O17" s="79"/>
      <c r="P17" s="118"/>
      <c r="Q17" s="118"/>
      <c r="R17" s="118"/>
      <c r="S17" s="118"/>
    </row>
    <row r="18" spans="1:19" ht="12.75">
      <c r="A18" s="115">
        <f t="shared" si="0"/>
      </c>
      <c r="B18" s="116">
        <f t="shared" si="1"/>
      </c>
      <c r="C18" s="116" t="str">
        <f t="shared" si="2"/>
        <v>31</v>
      </c>
      <c r="D18" s="116" t="str">
        <f t="shared" si="3"/>
        <v>        Vlastiti prihodi</v>
      </c>
      <c r="E18" s="117" t="s">
        <v>14</v>
      </c>
      <c r="F18" s="117" t="s">
        <v>14</v>
      </c>
      <c r="G18" s="117" t="s">
        <v>14</v>
      </c>
      <c r="H18" s="117" t="s">
        <v>14</v>
      </c>
      <c r="I18" s="117" t="s">
        <v>56</v>
      </c>
      <c r="J18" s="117" t="s">
        <v>57</v>
      </c>
      <c r="K18" s="91">
        <v>1112360</v>
      </c>
      <c r="L18" s="91">
        <v>1110075</v>
      </c>
      <c r="M18" s="91">
        <v>1110075</v>
      </c>
      <c r="N18" s="79"/>
      <c r="O18" s="79"/>
      <c r="P18" s="118"/>
      <c r="Q18" s="118"/>
      <c r="R18" s="118"/>
      <c r="S18" s="118"/>
    </row>
    <row r="19" spans="1:19" ht="12.75">
      <c r="A19" s="115">
        <f t="shared" si="0"/>
      </c>
      <c r="B19" s="116">
        <f t="shared" si="1"/>
      </c>
      <c r="C19" s="116" t="str">
        <f t="shared" si="2"/>
        <v>43</v>
      </c>
      <c r="D19" s="116" t="str">
        <f t="shared" si="3"/>
        <v>        Ostali prihodi za posebne namjene</v>
      </c>
      <c r="E19" s="117" t="s">
        <v>14</v>
      </c>
      <c r="F19" s="117" t="s">
        <v>14</v>
      </c>
      <c r="G19" s="117" t="s">
        <v>14</v>
      </c>
      <c r="H19" s="117" t="s">
        <v>14</v>
      </c>
      <c r="I19" s="117" t="s">
        <v>59</v>
      </c>
      <c r="J19" s="117" t="s">
        <v>60</v>
      </c>
      <c r="K19" s="91">
        <v>15355247</v>
      </c>
      <c r="L19" s="91">
        <v>16952606</v>
      </c>
      <c r="M19" s="91">
        <v>18617456</v>
      </c>
      <c r="N19" s="79"/>
      <c r="O19" s="79"/>
      <c r="P19" s="118"/>
      <c r="Q19" s="118"/>
      <c r="R19" s="118"/>
      <c r="S19" s="118"/>
    </row>
    <row r="20" spans="1:19" ht="12.75">
      <c r="A20" s="115">
        <f t="shared" si="0"/>
      </c>
      <c r="B20" s="116">
        <f t="shared" si="1"/>
      </c>
      <c r="C20" s="116" t="str">
        <f t="shared" si="2"/>
        <v>51</v>
      </c>
      <c r="D20" s="116" t="str">
        <f t="shared" si="3"/>
        <v>        Pomoći EU</v>
      </c>
      <c r="E20" s="117" t="s">
        <v>14</v>
      </c>
      <c r="F20" s="117" t="s">
        <v>14</v>
      </c>
      <c r="G20" s="117" t="s">
        <v>14</v>
      </c>
      <c r="H20" s="117" t="s">
        <v>14</v>
      </c>
      <c r="I20" s="117" t="s">
        <v>51</v>
      </c>
      <c r="J20" s="117" t="s">
        <v>52</v>
      </c>
      <c r="K20" s="91">
        <v>17472</v>
      </c>
      <c r="L20" s="91">
        <v>17472</v>
      </c>
      <c r="M20" s="91"/>
      <c r="N20" s="79"/>
      <c r="O20" s="79"/>
      <c r="P20" s="118"/>
      <c r="Q20" s="118"/>
      <c r="R20" s="118"/>
      <c r="S20" s="118"/>
    </row>
    <row r="21" spans="1:19" ht="12.75">
      <c r="A21" s="115">
        <f t="shared" si="0"/>
      </c>
      <c r="B21" s="116">
        <f t="shared" si="1"/>
      </c>
      <c r="C21" s="116" t="str">
        <f t="shared" si="2"/>
        <v>52</v>
      </c>
      <c r="D21" s="116" t="str">
        <f t="shared" si="3"/>
        <v>        Ostale pomoći</v>
      </c>
      <c r="E21" s="117" t="s">
        <v>14</v>
      </c>
      <c r="F21" s="117" t="s">
        <v>14</v>
      </c>
      <c r="G21" s="117" t="s">
        <v>14</v>
      </c>
      <c r="H21" s="117" t="s">
        <v>14</v>
      </c>
      <c r="I21" s="117" t="s">
        <v>53</v>
      </c>
      <c r="J21" s="117" t="s">
        <v>54</v>
      </c>
      <c r="K21" s="91">
        <v>123187</v>
      </c>
      <c r="L21" s="91">
        <v>14887</v>
      </c>
      <c r="M21" s="91">
        <v>14887</v>
      </c>
      <c r="N21" s="79"/>
      <c r="O21" s="79"/>
      <c r="P21" s="118"/>
      <c r="Q21" s="118"/>
      <c r="R21" s="118"/>
      <c r="S21" s="118"/>
    </row>
    <row r="22" spans="1:19" ht="12.75">
      <c r="A22" s="115">
        <f t="shared" si="0"/>
      </c>
      <c r="B22" s="116">
        <f t="shared" si="1"/>
      </c>
      <c r="C22" s="116" t="str">
        <f t="shared" si="2"/>
        <v>61</v>
      </c>
      <c r="D22" s="116" t="str">
        <f t="shared" si="3"/>
        <v>        Donacije</v>
      </c>
      <c r="E22" s="117" t="s">
        <v>14</v>
      </c>
      <c r="F22" s="117" t="s">
        <v>14</v>
      </c>
      <c r="G22" s="117" t="s">
        <v>14</v>
      </c>
      <c r="H22" s="117" t="s">
        <v>14</v>
      </c>
      <c r="I22" s="117" t="s">
        <v>62</v>
      </c>
      <c r="J22" s="117" t="s">
        <v>63</v>
      </c>
      <c r="K22" s="91">
        <v>48444</v>
      </c>
      <c r="L22" s="91">
        <v>13936</v>
      </c>
      <c r="M22" s="91">
        <v>13936</v>
      </c>
      <c r="N22" s="79"/>
      <c r="O22" s="79"/>
      <c r="P22" s="118"/>
      <c r="Q22" s="118"/>
      <c r="R22" s="118"/>
      <c r="S22" s="118"/>
    </row>
    <row r="23" spans="1:19" ht="12.75">
      <c r="A23" s="106">
        <f t="shared" si="0"/>
      </c>
      <c r="B23" s="104" t="str">
        <f t="shared" si="1"/>
        <v>34</v>
      </c>
      <c r="C23" s="104">
        <f t="shared" si="2"/>
      </c>
      <c r="D23" s="104" t="str">
        <f t="shared" si="3"/>
        <v>    Financijski rashodi    </v>
      </c>
      <c r="E23" s="113" t="s">
        <v>14</v>
      </c>
      <c r="F23" s="113" t="s">
        <v>14</v>
      </c>
      <c r="G23" s="113" t="s">
        <v>82</v>
      </c>
      <c r="H23" s="113" t="s">
        <v>83</v>
      </c>
      <c r="I23" s="114" t="s">
        <v>78</v>
      </c>
      <c r="J23" s="114" t="s">
        <v>14</v>
      </c>
      <c r="K23" s="83">
        <v>10353</v>
      </c>
      <c r="L23" s="83">
        <v>10353</v>
      </c>
      <c r="M23" s="83">
        <v>10353</v>
      </c>
      <c r="N23" s="97"/>
      <c r="O23" s="97"/>
      <c r="P23" s="97"/>
      <c r="Q23" s="97"/>
      <c r="R23" s="97"/>
      <c r="S23" s="97"/>
    </row>
    <row r="24" spans="1:19" ht="12.75">
      <c r="A24" s="119">
        <f t="shared" si="0"/>
      </c>
      <c r="B24" s="120">
        <f t="shared" si="1"/>
      </c>
      <c r="C24" s="120" t="str">
        <f t="shared" si="2"/>
        <v>31</v>
      </c>
      <c r="D24" s="120" t="str">
        <f t="shared" si="3"/>
        <v>        Vlastiti prihodi</v>
      </c>
      <c r="E24" s="121" t="s">
        <v>14</v>
      </c>
      <c r="F24" s="121" t="s">
        <v>14</v>
      </c>
      <c r="G24" s="121" t="s">
        <v>14</v>
      </c>
      <c r="H24" s="121" t="s">
        <v>14</v>
      </c>
      <c r="I24" s="121" t="s">
        <v>56</v>
      </c>
      <c r="J24" s="121" t="s">
        <v>57</v>
      </c>
      <c r="K24" s="95">
        <v>10353</v>
      </c>
      <c r="L24" s="95">
        <v>10353</v>
      </c>
      <c r="M24" s="95">
        <v>10353</v>
      </c>
      <c r="N24" s="96"/>
      <c r="O24" s="96"/>
      <c r="P24" s="96"/>
      <c r="Q24" s="96"/>
      <c r="R24" s="96"/>
      <c r="S24" s="96"/>
    </row>
    <row r="25" spans="1:19" ht="12.75">
      <c r="A25" s="106">
        <f t="shared" si="0"/>
      </c>
      <c r="B25" s="104" t="str">
        <f t="shared" si="1"/>
        <v>38</v>
      </c>
      <c r="C25" s="104">
        <f t="shared" si="2"/>
      </c>
      <c r="D25" s="104" t="str">
        <f t="shared" si="3"/>
        <v>    Ostali rashodi    </v>
      </c>
      <c r="E25" s="113" t="s">
        <v>14</v>
      </c>
      <c r="F25" s="113" t="s">
        <v>14</v>
      </c>
      <c r="G25" s="113" t="s">
        <v>84</v>
      </c>
      <c r="H25" s="113" t="s">
        <v>85</v>
      </c>
      <c r="I25" s="114" t="s">
        <v>78</v>
      </c>
      <c r="J25" s="114" t="s">
        <v>14</v>
      </c>
      <c r="K25" s="83">
        <v>1327</v>
      </c>
      <c r="L25" s="83">
        <v>1327</v>
      </c>
      <c r="M25" s="83">
        <v>1327</v>
      </c>
      <c r="N25" s="97"/>
      <c r="O25" s="97"/>
      <c r="P25" s="97"/>
      <c r="Q25" s="97"/>
      <c r="R25" s="97"/>
      <c r="S25" s="97"/>
    </row>
    <row r="26" spans="1:19" ht="12.75">
      <c r="A26" s="119">
        <f t="shared" si="0"/>
      </c>
      <c r="B26" s="120">
        <f t="shared" si="1"/>
      </c>
      <c r="C26" s="120" t="str">
        <f t="shared" si="2"/>
        <v>31</v>
      </c>
      <c r="D26" s="120" t="str">
        <f t="shared" si="3"/>
        <v>        Vlastiti prihodi</v>
      </c>
      <c r="E26" s="121" t="s">
        <v>14</v>
      </c>
      <c r="F26" s="121" t="s">
        <v>14</v>
      </c>
      <c r="G26" s="121" t="s">
        <v>14</v>
      </c>
      <c r="H26" s="121" t="s">
        <v>14</v>
      </c>
      <c r="I26" s="121" t="s">
        <v>56</v>
      </c>
      <c r="J26" s="121" t="s">
        <v>57</v>
      </c>
      <c r="K26" s="95">
        <v>1327</v>
      </c>
      <c r="L26" s="95">
        <v>1327</v>
      </c>
      <c r="M26" s="95">
        <v>1327</v>
      </c>
      <c r="N26" s="96"/>
      <c r="O26" s="96"/>
      <c r="P26" s="96"/>
      <c r="Q26" s="96"/>
      <c r="R26" s="96"/>
      <c r="S26" s="96"/>
    </row>
    <row r="27" spans="1:19" ht="12.75">
      <c r="A27" s="106" t="str">
        <f t="shared" si="0"/>
        <v>4</v>
      </c>
      <c r="B27" s="104">
        <f t="shared" si="1"/>
      </c>
      <c r="C27" s="104">
        <f t="shared" si="2"/>
      </c>
      <c r="D27" s="104" t="str">
        <f t="shared" si="3"/>
        <v>Rashodi za nabavu nefinancijske imovine        </v>
      </c>
      <c r="E27" s="113" t="s">
        <v>86</v>
      </c>
      <c r="F27" s="113" t="s">
        <v>87</v>
      </c>
      <c r="G27" s="114" t="s">
        <v>78</v>
      </c>
      <c r="H27" s="114" t="s">
        <v>14</v>
      </c>
      <c r="I27" s="114" t="s">
        <v>14</v>
      </c>
      <c r="J27" s="114" t="s">
        <v>14</v>
      </c>
      <c r="K27" s="83">
        <v>11479750</v>
      </c>
      <c r="L27" s="83">
        <v>37382256</v>
      </c>
      <c r="M27" s="83">
        <v>42978938</v>
      </c>
      <c r="N27" s="97"/>
      <c r="O27" s="97"/>
      <c r="P27" s="97"/>
      <c r="Q27" s="97"/>
      <c r="R27" s="97"/>
      <c r="S27" s="97"/>
    </row>
    <row r="28" spans="1:19" ht="12.75">
      <c r="A28" s="106">
        <f t="shared" si="0"/>
      </c>
      <c r="B28" s="104" t="str">
        <f t="shared" si="1"/>
        <v>41</v>
      </c>
      <c r="C28" s="104">
        <f t="shared" si="2"/>
      </c>
      <c r="D28" s="104" t="str">
        <f t="shared" si="3"/>
        <v>    Rashodi za nabavu neproizvedene dugotrajne imovine    </v>
      </c>
      <c r="E28" s="113" t="s">
        <v>14</v>
      </c>
      <c r="F28" s="113" t="s">
        <v>14</v>
      </c>
      <c r="G28" s="113" t="s">
        <v>88</v>
      </c>
      <c r="H28" s="113" t="s">
        <v>89</v>
      </c>
      <c r="I28" s="114" t="s">
        <v>78</v>
      </c>
      <c r="J28" s="114" t="s">
        <v>14</v>
      </c>
      <c r="K28" s="83">
        <v>13272</v>
      </c>
      <c r="L28" s="83">
        <v>13272</v>
      </c>
      <c r="M28" s="83">
        <v>13272</v>
      </c>
      <c r="N28" s="97"/>
      <c r="O28" s="97"/>
      <c r="P28" s="97"/>
      <c r="Q28" s="97"/>
      <c r="R28" s="97"/>
      <c r="S28" s="97"/>
    </row>
    <row r="29" spans="1:19" ht="12.75">
      <c r="A29" s="119">
        <f t="shared" si="0"/>
      </c>
      <c r="B29" s="120">
        <f t="shared" si="1"/>
      </c>
      <c r="C29" s="120" t="str">
        <f t="shared" si="2"/>
        <v>11</v>
      </c>
      <c r="D29" s="120" t="str">
        <f t="shared" si="3"/>
        <v>        Opći prihodi i primici</v>
      </c>
      <c r="E29" s="121" t="s">
        <v>14</v>
      </c>
      <c r="F29" s="121" t="s">
        <v>14</v>
      </c>
      <c r="G29" s="121" t="s">
        <v>14</v>
      </c>
      <c r="H29" s="121" t="s">
        <v>14</v>
      </c>
      <c r="I29" s="121" t="s">
        <v>65</v>
      </c>
      <c r="J29" s="121" t="s">
        <v>66</v>
      </c>
      <c r="K29" s="95">
        <v>6636</v>
      </c>
      <c r="L29" s="95">
        <v>6636</v>
      </c>
      <c r="M29" s="95">
        <v>6636</v>
      </c>
      <c r="N29" s="96"/>
      <c r="O29" s="96"/>
      <c r="P29" s="96"/>
      <c r="Q29" s="96"/>
      <c r="R29" s="96"/>
      <c r="S29" s="96"/>
    </row>
    <row r="30" spans="1:19" ht="12.75">
      <c r="A30" s="119">
        <f t="shared" si="0"/>
      </c>
      <c r="B30" s="120">
        <f t="shared" si="1"/>
      </c>
      <c r="C30" s="120" t="str">
        <f t="shared" si="2"/>
        <v>31</v>
      </c>
      <c r="D30" s="120" t="str">
        <f t="shared" si="3"/>
        <v>        Vlastiti prihodi</v>
      </c>
      <c r="E30" s="121" t="s">
        <v>14</v>
      </c>
      <c r="F30" s="121" t="s">
        <v>14</v>
      </c>
      <c r="G30" s="121" t="s">
        <v>14</v>
      </c>
      <c r="H30" s="121" t="s">
        <v>14</v>
      </c>
      <c r="I30" s="121" t="s">
        <v>56</v>
      </c>
      <c r="J30" s="121" t="s">
        <v>57</v>
      </c>
      <c r="K30" s="95">
        <v>6636</v>
      </c>
      <c r="L30" s="95">
        <v>6636</v>
      </c>
      <c r="M30" s="95">
        <v>6636</v>
      </c>
      <c r="N30" s="96"/>
      <c r="O30" s="96"/>
      <c r="P30" s="96"/>
      <c r="Q30" s="96"/>
      <c r="R30" s="96"/>
      <c r="S30" s="96"/>
    </row>
    <row r="31" spans="1:19" ht="12.75">
      <c r="A31" s="106">
        <f t="shared" si="0"/>
      </c>
      <c r="B31" s="104" t="str">
        <f t="shared" si="1"/>
        <v>42</v>
      </c>
      <c r="C31" s="104">
        <f t="shared" si="2"/>
      </c>
      <c r="D31" s="104" t="str">
        <f t="shared" si="3"/>
        <v>    Rashodi za nabavu proizvedene dugotrajne imovine    </v>
      </c>
      <c r="E31" s="113" t="s">
        <v>14</v>
      </c>
      <c r="F31" s="113" t="s">
        <v>14</v>
      </c>
      <c r="G31" s="113" t="s">
        <v>90</v>
      </c>
      <c r="H31" s="113" t="s">
        <v>91</v>
      </c>
      <c r="I31" s="114" t="s">
        <v>78</v>
      </c>
      <c r="J31" s="114" t="s">
        <v>14</v>
      </c>
      <c r="K31" s="83">
        <v>7425019</v>
      </c>
      <c r="L31" s="83">
        <v>33411962</v>
      </c>
      <c r="M31" s="83">
        <v>38304056</v>
      </c>
      <c r="N31" s="97"/>
      <c r="O31" s="97"/>
      <c r="P31" s="97"/>
      <c r="Q31" s="97"/>
      <c r="R31" s="97"/>
      <c r="S31" s="97"/>
    </row>
    <row r="32" spans="1:19" ht="12.75">
      <c r="A32" s="119">
        <f t="shared" si="0"/>
      </c>
      <c r="B32" s="120">
        <f t="shared" si="1"/>
      </c>
      <c r="C32" s="120" t="str">
        <f t="shared" si="2"/>
        <v>11</v>
      </c>
      <c r="D32" s="120" t="str">
        <f t="shared" si="3"/>
        <v>        Opći prihodi i primici</v>
      </c>
      <c r="E32" s="121" t="s">
        <v>14</v>
      </c>
      <c r="F32" s="121" t="s">
        <v>14</v>
      </c>
      <c r="G32" s="121" t="s">
        <v>14</v>
      </c>
      <c r="H32" s="121" t="s">
        <v>14</v>
      </c>
      <c r="I32" s="121" t="s">
        <v>65</v>
      </c>
      <c r="J32" s="121" t="s">
        <v>66</v>
      </c>
      <c r="K32" s="95">
        <v>7340387</v>
      </c>
      <c r="L32" s="95">
        <v>32885872</v>
      </c>
      <c r="M32" s="95">
        <v>36785872</v>
      </c>
      <c r="N32" s="96"/>
      <c r="O32" s="96"/>
      <c r="P32" s="96"/>
      <c r="Q32" s="96"/>
      <c r="R32" s="96"/>
      <c r="S32" s="96"/>
    </row>
    <row r="33" spans="1:19" ht="12.75">
      <c r="A33" s="119">
        <f t="shared" si="0"/>
      </c>
      <c r="B33" s="120">
        <f t="shared" si="1"/>
      </c>
      <c r="C33" s="120" t="str">
        <f t="shared" si="2"/>
        <v>31</v>
      </c>
      <c r="D33" s="120" t="str">
        <f t="shared" si="3"/>
        <v>        Vlastiti prihodi</v>
      </c>
      <c r="E33" s="121" t="s">
        <v>14</v>
      </c>
      <c r="F33" s="121" t="s">
        <v>14</v>
      </c>
      <c r="G33" s="121" t="s">
        <v>14</v>
      </c>
      <c r="H33" s="121" t="s">
        <v>14</v>
      </c>
      <c r="I33" s="121" t="s">
        <v>56</v>
      </c>
      <c r="J33" s="121" t="s">
        <v>57</v>
      </c>
      <c r="K33" s="95">
        <v>31854</v>
      </c>
      <c r="L33" s="95">
        <v>31854</v>
      </c>
      <c r="M33" s="95">
        <v>31854</v>
      </c>
      <c r="N33" s="96"/>
      <c r="O33" s="96"/>
      <c r="P33" s="96"/>
      <c r="Q33" s="96"/>
      <c r="R33" s="96"/>
      <c r="S33" s="96"/>
    </row>
    <row r="34" spans="1:19" ht="12.75">
      <c r="A34" s="119">
        <f t="shared" si="0"/>
      </c>
      <c r="B34" s="120">
        <f t="shared" si="1"/>
      </c>
      <c r="C34" s="120" t="str">
        <f t="shared" si="2"/>
        <v>51</v>
      </c>
      <c r="D34" s="120" t="str">
        <f t="shared" si="3"/>
        <v>        Pomoći EU</v>
      </c>
      <c r="E34" s="121" t="s">
        <v>14</v>
      </c>
      <c r="F34" s="121" t="s">
        <v>14</v>
      </c>
      <c r="G34" s="121" t="s">
        <v>14</v>
      </c>
      <c r="H34" s="121" t="s">
        <v>14</v>
      </c>
      <c r="I34" s="121" t="s">
        <v>51</v>
      </c>
      <c r="J34" s="121" t="s">
        <v>52</v>
      </c>
      <c r="K34" s="95">
        <v>19597</v>
      </c>
      <c r="L34" s="95">
        <v>3318</v>
      </c>
      <c r="M34" s="95"/>
      <c r="N34" s="96"/>
      <c r="O34" s="96"/>
      <c r="P34" s="96"/>
      <c r="Q34" s="96"/>
      <c r="R34" s="96"/>
      <c r="S34" s="96"/>
    </row>
    <row r="35" spans="1:19" ht="12.75">
      <c r="A35" s="119">
        <f t="shared" si="0"/>
      </c>
      <c r="B35" s="120">
        <f t="shared" si="1"/>
      </c>
      <c r="C35" s="120" t="str">
        <f t="shared" si="2"/>
        <v>61</v>
      </c>
      <c r="D35" s="120" t="str">
        <f t="shared" si="3"/>
        <v>        Donacije</v>
      </c>
      <c r="E35" s="121" t="s">
        <v>14</v>
      </c>
      <c r="F35" s="121" t="s">
        <v>14</v>
      </c>
      <c r="G35" s="121" t="s">
        <v>14</v>
      </c>
      <c r="H35" s="121" t="s">
        <v>14</v>
      </c>
      <c r="I35" s="121" t="s">
        <v>62</v>
      </c>
      <c r="J35" s="121" t="s">
        <v>63</v>
      </c>
      <c r="K35" s="95">
        <v>33181</v>
      </c>
      <c r="L35" s="95">
        <v>33181</v>
      </c>
      <c r="M35" s="95">
        <v>33181</v>
      </c>
      <c r="N35" s="96"/>
      <c r="O35" s="96"/>
      <c r="P35" s="96"/>
      <c r="Q35" s="96"/>
      <c r="R35" s="96"/>
      <c r="S35" s="96"/>
    </row>
    <row r="36" spans="1:19" ht="12.75">
      <c r="A36" s="119">
        <f t="shared" si="0"/>
      </c>
      <c r="B36" s="120">
        <f t="shared" si="1"/>
      </c>
      <c r="C36" s="120" t="str">
        <f t="shared" si="2"/>
        <v>815</v>
      </c>
      <c r="D36" s="120" t="str">
        <f t="shared" si="3"/>
        <v>        Namjenski primitak - NPOO</v>
      </c>
      <c r="E36" s="121" t="s">
        <v>14</v>
      </c>
      <c r="F36" s="121" t="s">
        <v>14</v>
      </c>
      <c r="G36" s="121" t="s">
        <v>14</v>
      </c>
      <c r="H36" s="121" t="s">
        <v>14</v>
      </c>
      <c r="I36" s="121" t="s">
        <v>92</v>
      </c>
      <c r="J36" s="121" t="s">
        <v>93</v>
      </c>
      <c r="K36" s="95"/>
      <c r="L36" s="95">
        <v>457737</v>
      </c>
      <c r="M36" s="95">
        <v>1453149</v>
      </c>
      <c r="N36" s="96"/>
      <c r="O36" s="96"/>
      <c r="P36" s="96"/>
      <c r="Q36" s="96"/>
      <c r="R36" s="96"/>
      <c r="S36" s="96"/>
    </row>
    <row r="37" spans="1:19" ht="12.75">
      <c r="A37" s="106">
        <f t="shared" si="0"/>
      </c>
      <c r="B37" s="104" t="str">
        <f t="shared" si="1"/>
        <v>45</v>
      </c>
      <c r="C37" s="104">
        <f t="shared" si="2"/>
      </c>
      <c r="D37" s="104" t="str">
        <f t="shared" si="3"/>
        <v>    Rashodi za dodatna ulaganja na nefinancijskoj imovini    </v>
      </c>
      <c r="E37" s="113" t="s">
        <v>14</v>
      </c>
      <c r="F37" s="113" t="s">
        <v>14</v>
      </c>
      <c r="G37" s="113" t="s">
        <v>94</v>
      </c>
      <c r="H37" s="113" t="s">
        <v>95</v>
      </c>
      <c r="I37" s="114" t="s">
        <v>78</v>
      </c>
      <c r="J37" s="114" t="s">
        <v>14</v>
      </c>
      <c r="K37" s="83">
        <v>4041459</v>
      </c>
      <c r="L37" s="83">
        <v>3957022</v>
      </c>
      <c r="M37" s="83">
        <v>4661610</v>
      </c>
      <c r="N37" s="86"/>
      <c r="O37" s="86"/>
      <c r="P37" s="86"/>
      <c r="Q37" s="86"/>
      <c r="R37" s="86"/>
      <c r="S37" s="86"/>
    </row>
    <row r="38" spans="1:19" ht="12.75">
      <c r="A38" s="119">
        <f t="shared" si="0"/>
      </c>
      <c r="B38" s="120">
        <f t="shared" si="1"/>
      </c>
      <c r="C38" s="120" t="str">
        <f t="shared" si="2"/>
        <v>11</v>
      </c>
      <c r="D38" s="120" t="str">
        <f t="shared" si="3"/>
        <v>        Opći prihodi i primici</v>
      </c>
      <c r="E38" s="121" t="s">
        <v>14</v>
      </c>
      <c r="F38" s="121" t="s">
        <v>14</v>
      </c>
      <c r="G38" s="121" t="s">
        <v>14</v>
      </c>
      <c r="H38" s="121" t="s">
        <v>14</v>
      </c>
      <c r="I38" s="121" t="s">
        <v>65</v>
      </c>
      <c r="J38" s="121" t="s">
        <v>66</v>
      </c>
      <c r="K38" s="95">
        <v>414759</v>
      </c>
      <c r="L38" s="95">
        <v>414759</v>
      </c>
      <c r="M38" s="95">
        <v>414759</v>
      </c>
      <c r="N38" s="96"/>
      <c r="O38" s="96"/>
      <c r="P38" s="96"/>
      <c r="Q38" s="96"/>
      <c r="R38" s="96"/>
      <c r="S38" s="96"/>
    </row>
    <row r="39" spans="1:19" ht="12.75">
      <c r="A39" s="119">
        <f t="shared" si="0"/>
      </c>
      <c r="B39" s="120">
        <f t="shared" si="1"/>
      </c>
      <c r="C39" s="120" t="str">
        <f t="shared" si="2"/>
        <v>815</v>
      </c>
      <c r="D39" s="120" t="str">
        <f t="shared" si="3"/>
        <v>        Namjenski primitak - NPOO</v>
      </c>
      <c r="E39" s="121" t="s">
        <v>14</v>
      </c>
      <c r="F39" s="121" t="s">
        <v>14</v>
      </c>
      <c r="G39" s="121" t="s">
        <v>14</v>
      </c>
      <c r="H39" s="121" t="s">
        <v>14</v>
      </c>
      <c r="I39" s="121" t="s">
        <v>92</v>
      </c>
      <c r="J39" s="121" t="s">
        <v>93</v>
      </c>
      <c r="K39" s="95">
        <v>3626700</v>
      </c>
      <c r="L39" s="95">
        <v>3542263</v>
      </c>
      <c r="M39" s="95">
        <v>4246851</v>
      </c>
      <c r="N39" s="96"/>
      <c r="O39" s="96"/>
      <c r="P39" s="96"/>
      <c r="Q39" s="96"/>
      <c r="R39" s="96"/>
      <c r="S39" s="9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S21"/>
  <sheetViews>
    <sheetView zoomScale="90" zoomScaleNormal="90" workbookViewId="0" topLeftCell="A1">
      <selection activeCell="B30" sqref="B30"/>
    </sheetView>
  </sheetViews>
  <sheetFormatPr defaultColWidth="21.83203125" defaultRowHeight="11.25"/>
  <cols>
    <col min="1" max="1" width="21.83203125" style="124" customWidth="1"/>
    <col min="2" max="2" width="74.16015625" style="124" customWidth="1"/>
    <col min="3" max="3" width="20.5" style="160" customWidth="1"/>
    <col min="4" max="4" width="20.33203125" style="160" customWidth="1"/>
    <col min="5" max="5" width="19.16015625" style="123" customWidth="1"/>
    <col min="6" max="6" width="18.33203125" style="123" customWidth="1"/>
    <col min="7" max="7" width="11.33203125" style="124" customWidth="1"/>
    <col min="8" max="8" width="18.33203125" style="123" customWidth="1"/>
    <col min="9" max="9" width="11.33203125" style="124" customWidth="1"/>
    <col min="10" max="16384" width="21.83203125" style="124" customWidth="1"/>
  </cols>
  <sheetData>
    <row r="1" spans="1:5" ht="15">
      <c r="A1" s="228" t="s">
        <v>96</v>
      </c>
      <c r="B1" s="228"/>
      <c r="C1" s="228"/>
      <c r="D1" s="228"/>
      <c r="E1" s="228"/>
    </row>
    <row r="2" spans="1:5" ht="15">
      <c r="A2" s="125"/>
      <c r="B2" s="126"/>
      <c r="C2" s="127"/>
      <c r="D2" s="127"/>
      <c r="E2" s="128"/>
    </row>
    <row r="3" spans="1:5" ht="57" customHeight="1">
      <c r="A3" s="229" t="s">
        <v>97</v>
      </c>
      <c r="B3" s="229"/>
      <c r="C3" s="130" t="str">
        <f>CONCATENATE("Plan za ",RIGHT(C6,5))</f>
        <v>Plan za 2024.</v>
      </c>
      <c r="D3" s="130" t="str">
        <f>CONCATENATE("Projekcija za ",RIGHT(D6,5))</f>
        <v>Projekcija za 2025.</v>
      </c>
      <c r="E3" s="130" t="str">
        <f>CONCATENATE("Projekcija za ",RIGHT(E6,5))</f>
        <v>Projekcija za 2026.</v>
      </c>
    </row>
    <row r="4" spans="1:5" ht="15">
      <c r="A4" s="230">
        <v>1</v>
      </c>
      <c r="B4" s="230"/>
      <c r="C4" s="131">
        <v>2</v>
      </c>
      <c r="D4" s="131">
        <v>3</v>
      </c>
      <c r="E4" s="131">
        <v>4</v>
      </c>
    </row>
    <row r="5" spans="1:19" s="134" customFormat="1" ht="14.25">
      <c r="A5" s="132"/>
      <c r="B5" s="132" t="s">
        <v>6</v>
      </c>
      <c r="C5" s="133">
        <f>IF(ISBLANK(C8),"",C8)</f>
        <v>52050487</v>
      </c>
      <c r="D5" s="133">
        <f>IF(ISBLANK(D8),"",D8)</f>
        <v>81381503</v>
      </c>
      <c r="E5" s="133">
        <f>IF(ISBLANK(E8),"",E8)</f>
        <v>90846847</v>
      </c>
      <c r="F5" s="133"/>
      <c r="G5" s="132"/>
      <c r="H5" s="133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s="140" customFormat="1" ht="15" hidden="1">
      <c r="A6" s="135" t="s">
        <v>14</v>
      </c>
      <c r="B6" s="135" t="s">
        <v>14</v>
      </c>
      <c r="C6" s="136" t="s">
        <v>69</v>
      </c>
      <c r="D6" s="136" t="s">
        <v>70</v>
      </c>
      <c r="E6" s="137" t="s">
        <v>71</v>
      </c>
      <c r="F6" s="138"/>
      <c r="G6" s="139"/>
      <c r="H6" s="138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s="140" customFormat="1" ht="54.75" customHeight="1" hidden="1">
      <c r="A7" s="135" t="s">
        <v>98</v>
      </c>
      <c r="B7" s="135" t="s">
        <v>14</v>
      </c>
      <c r="C7" s="141" t="s">
        <v>24</v>
      </c>
      <c r="D7" s="141" t="s">
        <v>24</v>
      </c>
      <c r="E7" s="142" t="s">
        <v>24</v>
      </c>
      <c r="F7" s="138"/>
      <c r="G7" s="139"/>
      <c r="H7" s="13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s="140" customFormat="1" ht="15" hidden="1">
      <c r="A8" s="143" t="s">
        <v>75</v>
      </c>
      <c r="B8" s="143" t="s">
        <v>14</v>
      </c>
      <c r="C8" s="144">
        <v>52050487</v>
      </c>
      <c r="D8" s="144">
        <v>81381503</v>
      </c>
      <c r="E8" s="144">
        <v>90846847</v>
      </c>
      <c r="F8" s="145"/>
      <c r="G8" s="146"/>
      <c r="H8" s="138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s="150" customFormat="1" ht="14.25">
      <c r="A9" s="147" t="s">
        <v>99</v>
      </c>
      <c r="B9" s="148" t="s">
        <v>66</v>
      </c>
      <c r="C9" s="149">
        <v>7861324</v>
      </c>
      <c r="D9" s="149">
        <v>33406233</v>
      </c>
      <c r="E9" s="149">
        <v>37306233</v>
      </c>
      <c r="F9" s="145"/>
      <c r="G9" s="146"/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5">
      <c r="A10" s="151" t="s">
        <v>65</v>
      </c>
      <c r="B10" s="152" t="s">
        <v>66</v>
      </c>
      <c r="C10" s="153">
        <v>7861324</v>
      </c>
      <c r="D10" s="153">
        <v>33406233</v>
      </c>
      <c r="E10" s="153">
        <v>37306233</v>
      </c>
      <c r="F10" s="154"/>
      <c r="G10" s="155"/>
      <c r="H10" s="15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5">
      <c r="A11" s="147" t="s">
        <v>76</v>
      </c>
      <c r="B11" s="148" t="s">
        <v>57</v>
      </c>
      <c r="C11" s="149">
        <v>1236315</v>
      </c>
      <c r="D11" s="149">
        <v>1234030</v>
      </c>
      <c r="E11" s="149">
        <v>1234030</v>
      </c>
      <c r="F11" s="158"/>
      <c r="G11" s="159"/>
      <c r="H11" s="133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ht="15">
      <c r="A12" s="151" t="s">
        <v>56</v>
      </c>
      <c r="B12" s="152" t="s">
        <v>57</v>
      </c>
      <c r="C12" s="153">
        <v>1236315</v>
      </c>
      <c r="D12" s="153">
        <v>1234030</v>
      </c>
      <c r="E12" s="153">
        <v>1234030</v>
      </c>
      <c r="F12" s="154"/>
      <c r="G12" s="155"/>
      <c r="H12" s="156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>
      <c r="A13" s="147" t="s">
        <v>86</v>
      </c>
      <c r="B13" s="148" t="s">
        <v>100</v>
      </c>
      <c r="C13" s="149">
        <v>38962771</v>
      </c>
      <c r="D13" s="149">
        <v>42536950</v>
      </c>
      <c r="E13" s="149">
        <v>46468249</v>
      </c>
      <c r="F13" s="158"/>
      <c r="G13" s="159"/>
      <c r="H13" s="133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5">
      <c r="A14" s="151" t="s">
        <v>59</v>
      </c>
      <c r="B14" s="152" t="s">
        <v>60</v>
      </c>
      <c r="C14" s="153">
        <v>38962771</v>
      </c>
      <c r="D14" s="153">
        <v>42536950</v>
      </c>
      <c r="E14" s="153">
        <v>46468249</v>
      </c>
      <c r="F14" s="154"/>
      <c r="G14" s="155"/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ht="15">
      <c r="A15" s="147" t="s">
        <v>101</v>
      </c>
      <c r="B15" s="148" t="s">
        <v>102</v>
      </c>
      <c r="C15" s="149">
        <v>281752</v>
      </c>
      <c r="D15" s="149">
        <v>157173</v>
      </c>
      <c r="E15" s="149">
        <v>91218</v>
      </c>
      <c r="F15" s="158"/>
      <c r="G15" s="159"/>
      <c r="H15" s="133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19" ht="15">
      <c r="A16" s="151" t="s">
        <v>51</v>
      </c>
      <c r="B16" s="152" t="s">
        <v>52</v>
      </c>
      <c r="C16" s="153">
        <v>82234</v>
      </c>
      <c r="D16" s="153">
        <v>65955</v>
      </c>
      <c r="E16" s="153"/>
      <c r="F16" s="154"/>
      <c r="G16" s="155"/>
      <c r="H16" s="156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ht="15">
      <c r="A17" s="151" t="s">
        <v>53</v>
      </c>
      <c r="B17" s="152" t="s">
        <v>54</v>
      </c>
      <c r="C17" s="153">
        <v>199518</v>
      </c>
      <c r="D17" s="153">
        <v>91218</v>
      </c>
      <c r="E17" s="153">
        <v>91218</v>
      </c>
      <c r="F17" s="154"/>
      <c r="G17" s="155"/>
      <c r="H17" s="156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ht="15">
      <c r="A18" s="147" t="s">
        <v>103</v>
      </c>
      <c r="B18" s="148" t="s">
        <v>63</v>
      </c>
      <c r="C18" s="149">
        <v>81625</v>
      </c>
      <c r="D18" s="149">
        <v>47117</v>
      </c>
      <c r="E18" s="149">
        <v>47117</v>
      </c>
      <c r="F18" s="158"/>
      <c r="G18" s="159"/>
      <c r="H18" s="133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ht="15">
      <c r="A19" s="151" t="s">
        <v>62</v>
      </c>
      <c r="B19" s="152" t="s">
        <v>63</v>
      </c>
      <c r="C19" s="153">
        <v>81625</v>
      </c>
      <c r="D19" s="153">
        <v>47117</v>
      </c>
      <c r="E19" s="153">
        <v>47117</v>
      </c>
      <c r="F19" s="154"/>
      <c r="G19" s="155"/>
      <c r="H19" s="156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5">
      <c r="A20" s="147" t="s">
        <v>104</v>
      </c>
      <c r="B20" s="148" t="s">
        <v>105</v>
      </c>
      <c r="C20" s="149">
        <v>3626700</v>
      </c>
      <c r="D20" s="149">
        <v>4000000</v>
      </c>
      <c r="E20" s="149">
        <v>5700000</v>
      </c>
      <c r="F20" s="158"/>
      <c r="G20" s="159"/>
      <c r="H20" s="133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19" ht="15">
      <c r="A21" s="151" t="s">
        <v>106</v>
      </c>
      <c r="B21" s="152" t="s">
        <v>105</v>
      </c>
      <c r="C21" s="153">
        <v>3626700</v>
      </c>
      <c r="D21" s="153">
        <v>4000000</v>
      </c>
      <c r="E21" s="153">
        <v>5700000</v>
      </c>
      <c r="F21" s="154"/>
      <c r="G21" s="155"/>
      <c r="H21" s="15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</sheetData>
  <sheetProtection/>
  <mergeCells count="3">
    <mergeCell ref="A1:E1"/>
    <mergeCell ref="A3:B3"/>
    <mergeCell ref="A4:B4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10"/>
  <sheetViews>
    <sheetView zoomScale="90" zoomScaleNormal="90" workbookViewId="0" topLeftCell="A1">
      <selection activeCell="C37" sqref="C37"/>
    </sheetView>
  </sheetViews>
  <sheetFormatPr defaultColWidth="21.83203125" defaultRowHeight="11.25"/>
  <cols>
    <col min="1" max="1" width="19.16015625" style="190" customWidth="1"/>
    <col min="2" max="2" width="80.16015625" style="68" customWidth="1"/>
    <col min="3" max="3" width="20.66015625" style="161" customWidth="1"/>
    <col min="4" max="4" width="20.5" style="161" customWidth="1"/>
    <col min="5" max="5" width="17.33203125" style="161" bestFit="1" customWidth="1"/>
    <col min="6" max="6" width="18.33203125" style="161" customWidth="1"/>
    <col min="7" max="7" width="11.33203125" style="68" customWidth="1"/>
    <col min="8" max="8" width="18.33203125" style="161" customWidth="1"/>
    <col min="9" max="9" width="11.33203125" style="68" customWidth="1"/>
    <col min="10" max="16384" width="21.83203125" style="68" customWidth="1"/>
  </cols>
  <sheetData>
    <row r="1" spans="1:5" ht="15.75">
      <c r="A1" s="231" t="s">
        <v>107</v>
      </c>
      <c r="B1" s="231"/>
      <c r="C1" s="231"/>
      <c r="D1" s="231"/>
      <c r="E1" s="231"/>
    </row>
    <row r="2" spans="1:5" ht="15">
      <c r="A2" s="162"/>
      <c r="B2" s="163"/>
      <c r="C2" s="164"/>
      <c r="D2" s="165"/>
      <c r="E2" s="128"/>
    </row>
    <row r="3" spans="1:5" ht="28.5">
      <c r="A3" s="232" t="s">
        <v>97</v>
      </c>
      <c r="B3" s="229"/>
      <c r="C3" s="167" t="str">
        <f>LEFT(C6,LEN(C6))</f>
        <v>Plan za 2024.</v>
      </c>
      <c r="D3" s="167" t="str">
        <f>LEFT(D6,LEN(D6))</f>
        <v>Projekcija za 2025.</v>
      </c>
      <c r="E3" s="167" t="str">
        <f>LEFT(E6,LEN(E6))</f>
        <v>Projekcija za 2026.</v>
      </c>
    </row>
    <row r="4" spans="1:5" ht="15">
      <c r="A4" s="233">
        <v>1</v>
      </c>
      <c r="B4" s="230"/>
      <c r="C4" s="168">
        <v>2</v>
      </c>
      <c r="D4" s="168">
        <v>3</v>
      </c>
      <c r="E4" s="168">
        <v>4</v>
      </c>
    </row>
    <row r="5" spans="1:7" ht="14.25">
      <c r="A5" s="169"/>
      <c r="B5" s="170" t="s">
        <v>6</v>
      </c>
      <c r="C5" s="171">
        <f>IF(ISBLANK(C8),"",C8)</f>
        <v>52050487</v>
      </c>
      <c r="D5" s="171">
        <f>IF(ISBLANK(D8),"",D8)</f>
        <v>81381503</v>
      </c>
      <c r="E5" s="171">
        <f>IF(ISBLANK(E8),"",E8)</f>
        <v>90846847</v>
      </c>
      <c r="F5" s="172"/>
      <c r="G5" s="74"/>
    </row>
    <row r="6" spans="1:17" ht="54.75" customHeight="1" hidden="1">
      <c r="A6" s="173" t="s">
        <v>14</v>
      </c>
      <c r="B6" s="173" t="s">
        <v>14</v>
      </c>
      <c r="C6" s="174" t="s">
        <v>69</v>
      </c>
      <c r="D6" s="174" t="s">
        <v>70</v>
      </c>
      <c r="E6" s="175" t="s">
        <v>71</v>
      </c>
      <c r="F6" s="176"/>
      <c r="G6" s="177"/>
      <c r="H6" s="178"/>
      <c r="I6" s="179"/>
      <c r="J6" s="179"/>
      <c r="K6" s="179"/>
      <c r="L6" s="179"/>
      <c r="M6" s="179"/>
      <c r="N6" s="179"/>
      <c r="O6" s="179"/>
      <c r="P6" s="179"/>
      <c r="Q6" s="179"/>
    </row>
    <row r="7" spans="1:19" ht="14.25" hidden="1">
      <c r="A7" s="180" t="s">
        <v>108</v>
      </c>
      <c r="B7" s="180" t="s">
        <v>14</v>
      </c>
      <c r="C7" s="181" t="s">
        <v>24</v>
      </c>
      <c r="D7" s="181" t="s">
        <v>24</v>
      </c>
      <c r="E7" s="182" t="s">
        <v>24</v>
      </c>
      <c r="F7" s="158"/>
      <c r="G7" s="159"/>
      <c r="H7" s="133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</row>
    <row r="8" spans="1:19" ht="15" hidden="1">
      <c r="A8" s="183" t="s">
        <v>109</v>
      </c>
      <c r="B8" s="184" t="s">
        <v>110</v>
      </c>
      <c r="C8" s="153">
        <v>52050487</v>
      </c>
      <c r="D8" s="153">
        <v>81381503</v>
      </c>
      <c r="E8" s="153">
        <v>90846847</v>
      </c>
      <c r="F8" s="154"/>
      <c r="G8" s="155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186" customFormat="1" ht="14.25">
      <c r="A9" s="185" t="s">
        <v>111</v>
      </c>
      <c r="B9" s="170" t="s">
        <v>112</v>
      </c>
      <c r="C9" s="149">
        <v>52050487</v>
      </c>
      <c r="D9" s="149">
        <v>81381503</v>
      </c>
      <c r="E9" s="149">
        <v>90846847</v>
      </c>
      <c r="F9" s="158"/>
      <c r="G9" s="159"/>
      <c r="H9" s="133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s="189" customFormat="1" ht="15">
      <c r="A10" s="187" t="s">
        <v>113</v>
      </c>
      <c r="B10" s="188" t="s">
        <v>114</v>
      </c>
      <c r="C10" s="153">
        <v>52050487</v>
      </c>
      <c r="D10" s="153">
        <v>81381503</v>
      </c>
      <c r="E10" s="153">
        <v>90846847</v>
      </c>
      <c r="F10" s="154"/>
      <c r="G10" s="155"/>
      <c r="H10" s="15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</sheetData>
  <sheetProtection/>
  <mergeCells count="3">
    <mergeCell ref="A1:E1"/>
    <mergeCell ref="A3:B3"/>
    <mergeCell ref="A4:B4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S7"/>
  <sheetViews>
    <sheetView workbookViewId="0" topLeftCell="A1">
      <selection activeCell="K37" sqref="K37"/>
    </sheetView>
  </sheetViews>
  <sheetFormatPr defaultColWidth="9.33203125" defaultRowHeight="11.25"/>
  <cols>
    <col min="1" max="1" width="11.16015625" style="53" customWidth="1"/>
    <col min="2" max="2" width="14" style="53" bestFit="1" customWidth="1"/>
    <col min="3" max="3" width="6.66015625" style="53" customWidth="1"/>
    <col min="4" max="4" width="84" style="53" customWidth="1"/>
    <col min="5" max="5" width="19.83203125" style="53" hidden="1" customWidth="1"/>
    <col min="6" max="6" width="23.5" style="98" hidden="1" customWidth="1"/>
    <col min="7" max="7" width="23.5" style="53" hidden="1" customWidth="1"/>
    <col min="8" max="8" width="24.16015625" style="53" hidden="1" customWidth="1"/>
    <col min="9" max="9" width="12.5" style="53" hidden="1" customWidth="1"/>
    <col min="10" max="10" width="22.16015625" style="53" hidden="1" customWidth="1"/>
    <col min="11" max="11" width="20.66015625" style="122" customWidth="1"/>
    <col min="12" max="12" width="18.33203125" style="122" customWidth="1"/>
    <col min="13" max="13" width="16.33203125" style="122" bestFit="1" customWidth="1"/>
    <col min="14" max="15" width="18" style="53" bestFit="1" customWidth="1"/>
    <col min="16" max="16" width="13.66015625" style="53" bestFit="1" customWidth="1"/>
    <col min="17" max="17" width="18" style="53" bestFit="1" customWidth="1"/>
    <col min="18" max="18" width="11" style="53" bestFit="1" customWidth="1"/>
    <col min="19" max="19" width="18" style="53" bestFit="1" customWidth="1"/>
    <col min="20" max="20" width="11" style="53" bestFit="1" customWidth="1"/>
    <col min="21" max="16384" width="9.33203125" style="53" customWidth="1"/>
  </cols>
  <sheetData>
    <row r="1" spans="1:13" ht="15.75">
      <c r="A1" s="234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6:13" ht="12.75">
      <c r="F2" s="53"/>
      <c r="G2" s="58"/>
      <c r="H2" s="58"/>
      <c r="I2" s="58"/>
      <c r="J2" s="58"/>
      <c r="K2" s="99"/>
      <c r="L2" s="99"/>
      <c r="M2" s="99"/>
    </row>
    <row r="3" spans="1:13" s="61" customFormat="1" ht="25.5">
      <c r="A3" s="100" t="s">
        <v>42</v>
      </c>
      <c r="B3" s="100" t="s">
        <v>43</v>
      </c>
      <c r="C3" s="100" t="s">
        <v>44</v>
      </c>
      <c r="D3" s="100" t="s">
        <v>116</v>
      </c>
      <c r="E3" s="101"/>
      <c r="F3" s="101" t="s">
        <v>45</v>
      </c>
      <c r="G3" s="101"/>
      <c r="H3" s="101"/>
      <c r="I3" s="101"/>
      <c r="J3" s="101"/>
      <c r="K3" s="101" t="str">
        <f>CONCATENATE("Plan za ",RIGHT(K5,5))</f>
        <v>Plan za </v>
      </c>
      <c r="L3" s="101" t="str">
        <f>CONCATENATE("Projekcija za ",RIGHT(L5,5))</f>
        <v>Projekcija za </v>
      </c>
      <c r="M3" s="101" t="str">
        <f>CONCATENATE("Projekcija za ",RIGHT(M5,5))</f>
        <v>Projekcija za </v>
      </c>
    </row>
    <row r="4" spans="1:13" s="65" customFormat="1" ht="11.25">
      <c r="A4" s="62">
        <v>1</v>
      </c>
      <c r="B4" s="62">
        <v>2</v>
      </c>
      <c r="C4" s="62">
        <v>3</v>
      </c>
      <c r="D4" s="62">
        <v>4</v>
      </c>
      <c r="E4" s="62"/>
      <c r="F4" s="62"/>
      <c r="G4" s="62"/>
      <c r="H4" s="62"/>
      <c r="I4" s="62"/>
      <c r="J4" s="62"/>
      <c r="K4" s="62">
        <v>5</v>
      </c>
      <c r="L4" s="62">
        <v>6</v>
      </c>
      <c r="M4" s="62">
        <v>7</v>
      </c>
    </row>
    <row r="5" spans="1:19" ht="12.75" hidden="1">
      <c r="A5" s="106">
        <f>IF(ISNUMBER(VALUE(E5)),E5,"")</f>
      </c>
      <c r="B5" s="104">
        <f>IF(ISNUMBER(VALUE(G5)),G5,"")</f>
        <v>0</v>
      </c>
      <c r="C5" s="104">
        <f>IF(ISNUMBER(VALUE(I5)),I5,"")</f>
        <v>0</v>
      </c>
      <c r="D5" s="104" t="str">
        <f>CONCATENATE(F5,"    ",H5,"    ",J5)</f>
        <v>        </v>
      </c>
      <c r="E5" s="219" t="s">
        <v>141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5"/>
      <c r="R5" s="75"/>
      <c r="S5" s="75"/>
    </row>
    <row r="6" spans="1:19" ht="12.75" hidden="1">
      <c r="A6" s="75"/>
      <c r="B6" s="75"/>
      <c r="C6" s="75"/>
      <c r="D6" s="75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</row>
    <row r="7" spans="1:19" ht="12.75" hidden="1">
      <c r="A7" s="75"/>
      <c r="B7" s="75"/>
      <c r="C7" s="75"/>
      <c r="D7" s="75"/>
      <c r="E7" s="74"/>
      <c r="F7" s="74"/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59"/>
  <sheetViews>
    <sheetView zoomScale="90" zoomScaleNormal="90" workbookViewId="0" topLeftCell="A1">
      <selection activeCell="K11" sqref="K11"/>
    </sheetView>
  </sheetViews>
  <sheetFormatPr defaultColWidth="21.83203125" defaultRowHeight="11.25"/>
  <cols>
    <col min="1" max="1" width="25.66015625" style="190" customWidth="1"/>
    <col min="2" max="2" width="80.16015625" style="68" customWidth="1"/>
    <col min="3" max="3" width="69.33203125" style="161" hidden="1" customWidth="1"/>
    <col min="4" max="4" width="20.5" style="161" hidden="1" customWidth="1"/>
    <col min="5" max="5" width="17.33203125" style="161" hidden="1" customWidth="1"/>
    <col min="6" max="6" width="18.33203125" style="161" hidden="1" customWidth="1"/>
    <col min="7" max="7" width="23" style="68" hidden="1" customWidth="1"/>
    <col min="8" max="8" width="18.33203125" style="161" customWidth="1"/>
    <col min="9" max="16384" width="21.83203125" style="68" customWidth="1"/>
  </cols>
  <sheetData>
    <row r="1" spans="1:8" ht="15.75">
      <c r="A1" s="235" t="s">
        <v>117</v>
      </c>
      <c r="B1" s="235"/>
      <c r="C1" s="235"/>
      <c r="D1" s="235"/>
      <c r="E1" s="235"/>
      <c r="F1" s="235"/>
      <c r="G1" s="235"/>
      <c r="H1" s="235"/>
    </row>
    <row r="2" spans="1:5" ht="15">
      <c r="A2" s="162"/>
      <c r="B2" s="163"/>
      <c r="C2" s="164"/>
      <c r="D2" s="165"/>
      <c r="E2" s="128"/>
    </row>
    <row r="3" spans="1:10" ht="28.5">
      <c r="A3" s="166" t="s">
        <v>118</v>
      </c>
      <c r="B3" s="129" t="s">
        <v>116</v>
      </c>
      <c r="C3" s="167"/>
      <c r="D3" s="167"/>
      <c r="E3" s="167"/>
      <c r="H3" s="167" t="str">
        <f>CONCATENATE("Plan za ",RIGHT(H4,4),".")</f>
        <v>Plan za 2024.</v>
      </c>
      <c r="I3" s="167" t="str">
        <f>CONCATENATE("Projekcija za ",RIGHT(I4,4),".")</f>
        <v>Projekcija za 2025.</v>
      </c>
      <c r="J3" s="167" t="str">
        <f>CONCATENATE("Projekcija za ",RIGHT(J4,4),".")</f>
        <v>Projekcija za 2026.</v>
      </c>
    </row>
    <row r="4" spans="1:19" ht="54.75" customHeight="1" hidden="1">
      <c r="A4" s="191" t="s">
        <v>14</v>
      </c>
      <c r="B4" s="191" t="s">
        <v>14</v>
      </c>
      <c r="C4" s="191" t="s">
        <v>14</v>
      </c>
      <c r="D4" s="191" t="s">
        <v>14</v>
      </c>
      <c r="E4" s="191" t="s">
        <v>14</v>
      </c>
      <c r="F4" s="191" t="s">
        <v>14</v>
      </c>
      <c r="G4" s="191" t="s">
        <v>14</v>
      </c>
      <c r="H4" s="192" t="s">
        <v>119</v>
      </c>
      <c r="I4" s="192" t="s">
        <v>120</v>
      </c>
      <c r="J4" s="192" t="s">
        <v>121</v>
      </c>
      <c r="K4" s="74"/>
      <c r="L4" s="74"/>
      <c r="M4" s="74"/>
      <c r="N4" s="74"/>
      <c r="O4" s="74"/>
      <c r="P4" s="74"/>
      <c r="Q4" s="74"/>
      <c r="R4" s="74"/>
      <c r="S4" s="74"/>
    </row>
    <row r="5" spans="1:19" ht="14.25" hidden="1">
      <c r="A5" s="173" t="s">
        <v>122</v>
      </c>
      <c r="B5" s="173" t="s">
        <v>14</v>
      </c>
      <c r="C5" s="193" t="s">
        <v>123</v>
      </c>
      <c r="D5" s="193" t="s">
        <v>123</v>
      </c>
      <c r="E5" s="173" t="s">
        <v>123</v>
      </c>
      <c r="F5" s="173" t="s">
        <v>123</v>
      </c>
      <c r="G5" s="173" t="s">
        <v>123</v>
      </c>
      <c r="H5" s="194" t="s">
        <v>24</v>
      </c>
      <c r="I5" s="194" t="s">
        <v>24</v>
      </c>
      <c r="J5" s="194" t="s">
        <v>24</v>
      </c>
      <c r="K5" s="159"/>
      <c r="L5" s="159"/>
      <c r="M5" s="74"/>
      <c r="N5" s="74"/>
      <c r="O5" s="74"/>
      <c r="P5" s="74"/>
      <c r="Q5" s="74"/>
      <c r="R5" s="74"/>
      <c r="S5" s="74"/>
    </row>
    <row r="6" spans="1:19" ht="14.25">
      <c r="A6" s="147" t="s">
        <v>28</v>
      </c>
      <c r="B6" s="148" t="s">
        <v>27</v>
      </c>
      <c r="C6" s="195" t="s">
        <v>27</v>
      </c>
      <c r="D6" s="195" t="s">
        <v>14</v>
      </c>
      <c r="E6" s="196" t="s">
        <v>14</v>
      </c>
      <c r="F6" s="196" t="s">
        <v>14</v>
      </c>
      <c r="G6" s="196" t="s">
        <v>14</v>
      </c>
      <c r="H6" s="144">
        <v>52050487</v>
      </c>
      <c r="I6" s="144">
        <v>81381503</v>
      </c>
      <c r="J6" s="144">
        <v>90846847</v>
      </c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4.25">
      <c r="A7" s="185" t="s">
        <v>124</v>
      </c>
      <c r="B7" s="170" t="s">
        <v>125</v>
      </c>
      <c r="C7" s="195" t="s">
        <v>14</v>
      </c>
      <c r="D7" s="195" t="s">
        <v>125</v>
      </c>
      <c r="E7" s="196" t="s">
        <v>14</v>
      </c>
      <c r="F7" s="196" t="s">
        <v>14</v>
      </c>
      <c r="G7" s="196" t="s">
        <v>14</v>
      </c>
      <c r="H7" s="144">
        <v>52050487</v>
      </c>
      <c r="I7" s="144">
        <v>81381503</v>
      </c>
      <c r="J7" s="144">
        <v>90846847</v>
      </c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4.25">
      <c r="A8" s="197" t="s">
        <v>126</v>
      </c>
      <c r="B8" s="198" t="s">
        <v>127</v>
      </c>
      <c r="C8" s="195" t="s">
        <v>14</v>
      </c>
      <c r="D8" s="195" t="s">
        <v>14</v>
      </c>
      <c r="E8" s="196" t="s">
        <v>127</v>
      </c>
      <c r="F8" s="196" t="s">
        <v>14</v>
      </c>
      <c r="G8" s="196" t="s">
        <v>14</v>
      </c>
      <c r="H8" s="144">
        <v>11476432</v>
      </c>
      <c r="I8" s="144">
        <v>37378938</v>
      </c>
      <c r="J8" s="144">
        <v>42978938</v>
      </c>
      <c r="K8" s="159"/>
      <c r="L8" s="159"/>
      <c r="M8" s="159"/>
      <c r="N8" s="159"/>
      <c r="O8" s="159"/>
      <c r="P8" s="159"/>
      <c r="Q8" s="159"/>
      <c r="R8" s="159"/>
      <c r="S8" s="159"/>
    </row>
    <row r="9" spans="1:19" ht="14.25">
      <c r="A9" s="199" t="s">
        <v>128</v>
      </c>
      <c r="B9" s="200" t="s">
        <v>129</v>
      </c>
      <c r="C9" s="195" t="s">
        <v>14</v>
      </c>
      <c r="D9" s="195" t="s">
        <v>14</v>
      </c>
      <c r="E9" s="196" t="s">
        <v>14</v>
      </c>
      <c r="F9" s="196" t="s">
        <v>130</v>
      </c>
      <c r="G9" s="196" t="s">
        <v>14</v>
      </c>
      <c r="H9" s="144">
        <v>11476432</v>
      </c>
      <c r="I9" s="144">
        <v>37378938</v>
      </c>
      <c r="J9" s="144">
        <v>42978938</v>
      </c>
      <c r="K9" s="159"/>
      <c r="L9" s="159"/>
      <c r="M9" s="159"/>
      <c r="N9" s="159"/>
      <c r="O9" s="159"/>
      <c r="P9" s="159"/>
      <c r="Q9" s="159"/>
      <c r="R9" s="159"/>
      <c r="S9" s="159"/>
    </row>
    <row r="10" spans="1:19" ht="15">
      <c r="A10" s="201" t="s">
        <v>65</v>
      </c>
      <c r="B10" s="202" t="s">
        <v>66</v>
      </c>
      <c r="C10" s="203" t="s">
        <v>14</v>
      </c>
      <c r="D10" s="203" t="s">
        <v>14</v>
      </c>
      <c r="E10" s="204" t="s">
        <v>14</v>
      </c>
      <c r="F10" s="204" t="s">
        <v>14</v>
      </c>
      <c r="G10" s="204" t="s">
        <v>66</v>
      </c>
      <c r="H10" s="205">
        <v>7761782</v>
      </c>
      <c r="I10" s="205">
        <v>33307267</v>
      </c>
      <c r="J10" s="205">
        <v>37207267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5">
      <c r="A11" s="206" t="s">
        <v>86</v>
      </c>
      <c r="B11" s="207" t="s">
        <v>87</v>
      </c>
      <c r="C11" s="208" t="s">
        <v>14</v>
      </c>
      <c r="D11" s="208" t="s">
        <v>14</v>
      </c>
      <c r="E11" s="209" t="s">
        <v>14</v>
      </c>
      <c r="F11" s="209" t="s">
        <v>14</v>
      </c>
      <c r="G11" s="209" t="s">
        <v>14</v>
      </c>
      <c r="H11" s="210">
        <v>7761782</v>
      </c>
      <c r="I11" s="210">
        <v>33307267</v>
      </c>
      <c r="J11" s="210">
        <v>37207267</v>
      </c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2" t="s">
        <v>88</v>
      </c>
      <c r="B12" s="207" t="s">
        <v>89</v>
      </c>
      <c r="C12" s="208" t="s">
        <v>14</v>
      </c>
      <c r="D12" s="208" t="s">
        <v>14</v>
      </c>
      <c r="E12" s="209" t="s">
        <v>14</v>
      </c>
      <c r="F12" s="209" t="s">
        <v>14</v>
      </c>
      <c r="G12" s="209" t="s">
        <v>14</v>
      </c>
      <c r="H12" s="213">
        <v>6636</v>
      </c>
      <c r="I12" s="213">
        <v>6636</v>
      </c>
      <c r="J12" s="213">
        <v>6636</v>
      </c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212" t="s">
        <v>90</v>
      </c>
      <c r="B13" s="207" t="s">
        <v>91</v>
      </c>
      <c r="C13" s="208" t="s">
        <v>14</v>
      </c>
      <c r="D13" s="208" t="s">
        <v>14</v>
      </c>
      <c r="E13" s="209" t="s">
        <v>14</v>
      </c>
      <c r="F13" s="209" t="s">
        <v>14</v>
      </c>
      <c r="G13" s="209" t="s">
        <v>14</v>
      </c>
      <c r="H13" s="213">
        <v>7340387</v>
      </c>
      <c r="I13" s="213">
        <v>32885872</v>
      </c>
      <c r="J13" s="213">
        <v>36785872</v>
      </c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19" ht="15">
      <c r="A14" s="212" t="s">
        <v>94</v>
      </c>
      <c r="B14" s="207" t="s">
        <v>95</v>
      </c>
      <c r="C14" s="208" t="s">
        <v>14</v>
      </c>
      <c r="D14" s="208" t="s">
        <v>14</v>
      </c>
      <c r="E14" s="209" t="s">
        <v>14</v>
      </c>
      <c r="F14" s="209" t="s">
        <v>14</v>
      </c>
      <c r="G14" s="209" t="s">
        <v>14</v>
      </c>
      <c r="H14" s="213">
        <v>414759</v>
      </c>
      <c r="I14" s="213">
        <v>414759</v>
      </c>
      <c r="J14" s="213">
        <v>414759</v>
      </c>
      <c r="K14" s="211"/>
      <c r="L14" s="211"/>
      <c r="M14" s="211"/>
      <c r="N14" s="211"/>
      <c r="O14" s="211"/>
      <c r="P14" s="211"/>
      <c r="Q14" s="211"/>
      <c r="R14" s="211"/>
      <c r="S14" s="211"/>
    </row>
    <row r="15" spans="1:19" ht="15">
      <c r="A15" s="201" t="s">
        <v>56</v>
      </c>
      <c r="B15" s="202" t="s">
        <v>57</v>
      </c>
      <c r="C15" s="203" t="s">
        <v>14</v>
      </c>
      <c r="D15" s="203" t="s">
        <v>14</v>
      </c>
      <c r="E15" s="204" t="s">
        <v>14</v>
      </c>
      <c r="F15" s="204" t="s">
        <v>14</v>
      </c>
      <c r="G15" s="204" t="s">
        <v>57</v>
      </c>
      <c r="H15" s="205">
        <v>38490</v>
      </c>
      <c r="I15" s="205">
        <v>38490</v>
      </c>
      <c r="J15" s="205">
        <v>38490</v>
      </c>
      <c r="K15" s="155"/>
      <c r="L15" s="155"/>
      <c r="M15" s="155"/>
      <c r="N15" s="155"/>
      <c r="O15" s="155"/>
      <c r="P15" s="155"/>
      <c r="Q15" s="155"/>
      <c r="R15" s="155"/>
      <c r="S15" s="155"/>
    </row>
    <row r="16" spans="1:19" ht="15">
      <c r="A16" s="206" t="s">
        <v>86</v>
      </c>
      <c r="B16" s="207" t="s">
        <v>87</v>
      </c>
      <c r="C16" s="208" t="s">
        <v>14</v>
      </c>
      <c r="D16" s="208" t="s">
        <v>14</v>
      </c>
      <c r="E16" s="209" t="s">
        <v>14</v>
      </c>
      <c r="F16" s="209" t="s">
        <v>14</v>
      </c>
      <c r="G16" s="209" t="s">
        <v>14</v>
      </c>
      <c r="H16" s="210">
        <v>38490</v>
      </c>
      <c r="I16" s="210">
        <v>38490</v>
      </c>
      <c r="J16" s="210">
        <v>38490</v>
      </c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19" ht="15">
      <c r="A17" s="212" t="s">
        <v>88</v>
      </c>
      <c r="B17" s="207" t="s">
        <v>89</v>
      </c>
      <c r="C17" s="208" t="s">
        <v>14</v>
      </c>
      <c r="D17" s="208" t="s">
        <v>14</v>
      </c>
      <c r="E17" s="209" t="s">
        <v>14</v>
      </c>
      <c r="F17" s="209" t="s">
        <v>14</v>
      </c>
      <c r="G17" s="209" t="s">
        <v>14</v>
      </c>
      <c r="H17" s="213">
        <v>6636</v>
      </c>
      <c r="I17" s="213">
        <v>6636</v>
      </c>
      <c r="J17" s="213">
        <v>6636</v>
      </c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ht="15">
      <c r="A18" s="212" t="s">
        <v>90</v>
      </c>
      <c r="B18" s="207" t="s">
        <v>91</v>
      </c>
      <c r="C18" s="208" t="s">
        <v>14</v>
      </c>
      <c r="D18" s="208" t="s">
        <v>14</v>
      </c>
      <c r="E18" s="209" t="s">
        <v>14</v>
      </c>
      <c r="F18" s="209" t="s">
        <v>14</v>
      </c>
      <c r="G18" s="209" t="s">
        <v>14</v>
      </c>
      <c r="H18" s="213">
        <v>31854</v>
      </c>
      <c r="I18" s="213">
        <v>31854</v>
      </c>
      <c r="J18" s="213">
        <v>31854</v>
      </c>
      <c r="K18" s="211"/>
      <c r="L18" s="211"/>
      <c r="M18" s="211"/>
      <c r="N18" s="211"/>
      <c r="O18" s="211"/>
      <c r="P18" s="211"/>
      <c r="Q18" s="211"/>
      <c r="R18" s="211"/>
      <c r="S18" s="211"/>
    </row>
    <row r="19" spans="1:19" ht="15">
      <c r="A19" s="201" t="s">
        <v>51</v>
      </c>
      <c r="B19" s="202" t="s">
        <v>52</v>
      </c>
      <c r="C19" s="203" t="s">
        <v>14</v>
      </c>
      <c r="D19" s="203" t="s">
        <v>14</v>
      </c>
      <c r="E19" s="204" t="s">
        <v>14</v>
      </c>
      <c r="F19" s="204" t="s">
        <v>14</v>
      </c>
      <c r="G19" s="204" t="s">
        <v>52</v>
      </c>
      <c r="H19" s="205">
        <v>16279</v>
      </c>
      <c r="I19" s="205"/>
      <c r="J19" s="205"/>
      <c r="K19" s="155"/>
      <c r="L19" s="155"/>
      <c r="M19" s="155"/>
      <c r="N19" s="155"/>
      <c r="O19" s="155"/>
      <c r="P19" s="155"/>
      <c r="Q19" s="155"/>
      <c r="R19" s="155"/>
      <c r="S19" s="155"/>
    </row>
    <row r="20" spans="1:19" ht="15">
      <c r="A20" s="206" t="s">
        <v>86</v>
      </c>
      <c r="B20" s="207" t="s">
        <v>87</v>
      </c>
      <c r="C20" s="208" t="s">
        <v>14</v>
      </c>
      <c r="D20" s="208" t="s">
        <v>14</v>
      </c>
      <c r="E20" s="209" t="s">
        <v>14</v>
      </c>
      <c r="F20" s="209" t="s">
        <v>14</v>
      </c>
      <c r="G20" s="209" t="s">
        <v>14</v>
      </c>
      <c r="H20" s="210">
        <v>16279</v>
      </c>
      <c r="I20" s="210"/>
      <c r="J20" s="210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19" ht="15">
      <c r="A21" s="212" t="s">
        <v>90</v>
      </c>
      <c r="B21" s="207" t="s">
        <v>91</v>
      </c>
      <c r="C21" s="208" t="s">
        <v>14</v>
      </c>
      <c r="D21" s="208" t="s">
        <v>14</v>
      </c>
      <c r="E21" s="209" t="s">
        <v>14</v>
      </c>
      <c r="F21" s="209" t="s">
        <v>14</v>
      </c>
      <c r="G21" s="209" t="s">
        <v>14</v>
      </c>
      <c r="H21" s="213">
        <v>16279</v>
      </c>
      <c r="I21" s="213"/>
      <c r="J21" s="213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19" ht="15">
      <c r="A22" s="201" t="s">
        <v>62</v>
      </c>
      <c r="B22" s="202" t="s">
        <v>63</v>
      </c>
      <c r="C22" s="203" t="s">
        <v>14</v>
      </c>
      <c r="D22" s="203" t="s">
        <v>14</v>
      </c>
      <c r="E22" s="204" t="s">
        <v>14</v>
      </c>
      <c r="F22" s="204" t="s">
        <v>14</v>
      </c>
      <c r="G22" s="204" t="s">
        <v>63</v>
      </c>
      <c r="H22" s="205">
        <v>33181</v>
      </c>
      <c r="I22" s="205">
        <v>33181</v>
      </c>
      <c r="J22" s="205">
        <v>33181</v>
      </c>
      <c r="K22" s="155"/>
      <c r="L22" s="155"/>
      <c r="M22" s="155"/>
      <c r="N22" s="155"/>
      <c r="O22" s="155"/>
      <c r="P22" s="155"/>
      <c r="Q22" s="155"/>
      <c r="R22" s="155"/>
      <c r="S22" s="155"/>
    </row>
    <row r="23" spans="1:19" ht="15">
      <c r="A23" s="214" t="s">
        <v>86</v>
      </c>
      <c r="B23" s="207" t="s">
        <v>87</v>
      </c>
      <c r="C23" s="208" t="s">
        <v>14</v>
      </c>
      <c r="D23" s="208" t="s">
        <v>14</v>
      </c>
      <c r="E23" s="208" t="s">
        <v>14</v>
      </c>
      <c r="F23" s="208" t="s">
        <v>14</v>
      </c>
      <c r="G23" s="209" t="s">
        <v>14</v>
      </c>
      <c r="H23" s="210">
        <v>33181</v>
      </c>
      <c r="I23" s="210">
        <v>33181</v>
      </c>
      <c r="J23" s="210">
        <v>33181</v>
      </c>
      <c r="K23" s="211"/>
      <c r="L23" s="211"/>
      <c r="M23" s="211"/>
      <c r="N23" s="211"/>
      <c r="O23" s="211"/>
      <c r="P23" s="211"/>
      <c r="Q23" s="211"/>
      <c r="R23" s="211"/>
      <c r="S23" s="211"/>
    </row>
    <row r="24" spans="1:19" ht="15">
      <c r="A24" s="215" t="s">
        <v>90</v>
      </c>
      <c r="B24" s="207" t="s">
        <v>91</v>
      </c>
      <c r="C24" s="208" t="s">
        <v>14</v>
      </c>
      <c r="D24" s="208" t="s">
        <v>14</v>
      </c>
      <c r="E24" s="208" t="s">
        <v>14</v>
      </c>
      <c r="F24" s="208" t="s">
        <v>14</v>
      </c>
      <c r="G24" s="209" t="s">
        <v>14</v>
      </c>
      <c r="H24" s="213">
        <v>33181</v>
      </c>
      <c r="I24" s="213">
        <v>33181</v>
      </c>
      <c r="J24" s="213">
        <v>33181</v>
      </c>
      <c r="K24" s="211"/>
      <c r="L24" s="211"/>
      <c r="M24" s="211"/>
      <c r="N24" s="211"/>
      <c r="O24" s="211"/>
      <c r="P24" s="211"/>
      <c r="Q24" s="211"/>
      <c r="R24" s="211"/>
      <c r="S24" s="211"/>
    </row>
    <row r="25" spans="1:19" ht="15">
      <c r="A25" s="216" t="s">
        <v>92</v>
      </c>
      <c r="B25" s="202" t="s">
        <v>93</v>
      </c>
      <c r="C25" s="203" t="s">
        <v>14</v>
      </c>
      <c r="D25" s="203" t="s">
        <v>14</v>
      </c>
      <c r="E25" s="203" t="s">
        <v>14</v>
      </c>
      <c r="F25" s="203" t="s">
        <v>14</v>
      </c>
      <c r="G25" s="204" t="s">
        <v>93</v>
      </c>
      <c r="H25" s="205">
        <v>3626700</v>
      </c>
      <c r="I25" s="205">
        <v>4000000</v>
      </c>
      <c r="J25" s="205">
        <v>5700000</v>
      </c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 ht="15">
      <c r="A26" s="214" t="s">
        <v>86</v>
      </c>
      <c r="B26" s="207" t="s">
        <v>87</v>
      </c>
      <c r="C26" s="208" t="s">
        <v>14</v>
      </c>
      <c r="D26" s="208" t="s">
        <v>14</v>
      </c>
      <c r="E26" s="208" t="s">
        <v>14</v>
      </c>
      <c r="F26" s="208" t="s">
        <v>14</v>
      </c>
      <c r="G26" s="209" t="s">
        <v>14</v>
      </c>
      <c r="H26" s="210">
        <v>3626700</v>
      </c>
      <c r="I26" s="210">
        <v>4000000</v>
      </c>
      <c r="J26" s="210">
        <v>5700000</v>
      </c>
      <c r="K26" s="211"/>
      <c r="L26" s="211"/>
      <c r="M26" s="211"/>
      <c r="N26" s="211"/>
      <c r="O26" s="211"/>
      <c r="P26" s="211"/>
      <c r="Q26" s="211"/>
      <c r="R26" s="211"/>
      <c r="S26" s="211"/>
    </row>
    <row r="27" spans="1:19" ht="15">
      <c r="A27" s="215" t="s">
        <v>90</v>
      </c>
      <c r="B27" s="207" t="s">
        <v>91</v>
      </c>
      <c r="C27" s="208" t="s">
        <v>14</v>
      </c>
      <c r="D27" s="208" t="s">
        <v>14</v>
      </c>
      <c r="E27" s="208" t="s">
        <v>14</v>
      </c>
      <c r="F27" s="208" t="s">
        <v>14</v>
      </c>
      <c r="G27" s="209" t="s">
        <v>14</v>
      </c>
      <c r="H27" s="213"/>
      <c r="I27" s="213">
        <v>457737</v>
      </c>
      <c r="J27" s="213">
        <v>1453149</v>
      </c>
      <c r="K27" s="211"/>
      <c r="L27" s="211"/>
      <c r="M27" s="211"/>
      <c r="N27" s="211"/>
      <c r="O27" s="211"/>
      <c r="P27" s="211"/>
      <c r="Q27" s="211"/>
      <c r="R27" s="211"/>
      <c r="S27" s="211"/>
    </row>
    <row r="28" spans="1:19" ht="15">
      <c r="A28" s="215" t="s">
        <v>94</v>
      </c>
      <c r="B28" s="207" t="s">
        <v>95</v>
      </c>
      <c r="C28" s="208" t="s">
        <v>14</v>
      </c>
      <c r="D28" s="208" t="s">
        <v>14</v>
      </c>
      <c r="E28" s="208" t="s">
        <v>14</v>
      </c>
      <c r="F28" s="208" t="s">
        <v>14</v>
      </c>
      <c r="G28" s="209" t="s">
        <v>14</v>
      </c>
      <c r="H28" s="213">
        <v>3626700</v>
      </c>
      <c r="I28" s="213">
        <v>3542263</v>
      </c>
      <c r="J28" s="213">
        <v>4246851</v>
      </c>
      <c r="K28" s="211"/>
      <c r="L28" s="211"/>
      <c r="M28" s="211"/>
      <c r="N28" s="211"/>
      <c r="O28" s="211"/>
      <c r="P28" s="211"/>
      <c r="Q28" s="211"/>
      <c r="R28" s="211"/>
      <c r="S28" s="211"/>
    </row>
    <row r="29" spans="1:19" ht="14.25">
      <c r="A29" s="217" t="s">
        <v>131</v>
      </c>
      <c r="B29" s="198" t="s">
        <v>132</v>
      </c>
      <c r="C29" s="195" t="s">
        <v>14</v>
      </c>
      <c r="D29" s="195" t="s">
        <v>14</v>
      </c>
      <c r="E29" s="195" t="s">
        <v>132</v>
      </c>
      <c r="F29" s="195" t="s">
        <v>14</v>
      </c>
      <c r="G29" s="196" t="s">
        <v>14</v>
      </c>
      <c r="H29" s="144">
        <v>40574055</v>
      </c>
      <c r="I29" s="144">
        <v>44002565</v>
      </c>
      <c r="J29" s="144">
        <v>47867909</v>
      </c>
      <c r="K29" s="159"/>
      <c r="L29" s="159"/>
      <c r="M29" s="159"/>
      <c r="N29" s="159"/>
      <c r="O29" s="159"/>
      <c r="P29" s="159"/>
      <c r="Q29" s="159"/>
      <c r="R29" s="159"/>
      <c r="S29" s="159"/>
    </row>
    <row r="30" spans="1:19" ht="14.25">
      <c r="A30" s="218" t="s">
        <v>133</v>
      </c>
      <c r="B30" s="200" t="s">
        <v>134</v>
      </c>
      <c r="C30" s="195" t="s">
        <v>14</v>
      </c>
      <c r="D30" s="195" t="s">
        <v>14</v>
      </c>
      <c r="E30" s="195" t="s">
        <v>14</v>
      </c>
      <c r="F30" s="195" t="s">
        <v>134</v>
      </c>
      <c r="G30" s="196" t="s">
        <v>14</v>
      </c>
      <c r="H30" s="144">
        <v>40408558</v>
      </c>
      <c r="I30" s="144">
        <v>43837644</v>
      </c>
      <c r="J30" s="144">
        <v>47768943</v>
      </c>
      <c r="K30" s="159"/>
      <c r="L30" s="159"/>
      <c r="M30" s="159"/>
      <c r="N30" s="159"/>
      <c r="O30" s="159"/>
      <c r="P30" s="159"/>
      <c r="Q30" s="159"/>
      <c r="R30" s="159"/>
      <c r="S30" s="159"/>
    </row>
    <row r="31" spans="1:19" ht="15">
      <c r="A31" s="216" t="s">
        <v>56</v>
      </c>
      <c r="B31" s="202" t="s">
        <v>57</v>
      </c>
      <c r="C31" s="203" t="s">
        <v>14</v>
      </c>
      <c r="D31" s="203" t="s">
        <v>14</v>
      </c>
      <c r="E31" s="203" t="s">
        <v>14</v>
      </c>
      <c r="F31" s="203" t="s">
        <v>14</v>
      </c>
      <c r="G31" s="204" t="s">
        <v>57</v>
      </c>
      <c r="H31" s="205">
        <v>1197825</v>
      </c>
      <c r="I31" s="205">
        <v>1195540</v>
      </c>
      <c r="J31" s="205">
        <v>1195540</v>
      </c>
      <c r="K31" s="155"/>
      <c r="L31" s="155"/>
      <c r="M31" s="155"/>
      <c r="N31" s="155"/>
      <c r="O31" s="155"/>
      <c r="P31" s="155"/>
      <c r="Q31" s="155"/>
      <c r="R31" s="155"/>
      <c r="S31" s="155"/>
    </row>
    <row r="32" spans="1:19" ht="15">
      <c r="A32" s="214" t="s">
        <v>76</v>
      </c>
      <c r="B32" s="207" t="s">
        <v>77</v>
      </c>
      <c r="C32" s="208" t="s">
        <v>14</v>
      </c>
      <c r="D32" s="208" t="s">
        <v>14</v>
      </c>
      <c r="E32" s="208" t="s">
        <v>14</v>
      </c>
      <c r="F32" s="208" t="s">
        <v>14</v>
      </c>
      <c r="G32" s="209" t="s">
        <v>14</v>
      </c>
      <c r="H32" s="210">
        <v>1197825</v>
      </c>
      <c r="I32" s="210">
        <v>1195540</v>
      </c>
      <c r="J32" s="210">
        <v>1195540</v>
      </c>
      <c r="K32" s="211"/>
      <c r="L32" s="211"/>
      <c r="M32" s="211"/>
      <c r="N32" s="211"/>
      <c r="O32" s="211"/>
      <c r="P32" s="211"/>
      <c r="Q32" s="211"/>
      <c r="R32" s="211"/>
      <c r="S32" s="211"/>
    </row>
    <row r="33" spans="1:19" ht="15">
      <c r="A33" s="215" t="s">
        <v>56</v>
      </c>
      <c r="B33" s="207" t="s">
        <v>79</v>
      </c>
      <c r="C33" s="208" t="s">
        <v>14</v>
      </c>
      <c r="D33" s="208" t="s">
        <v>14</v>
      </c>
      <c r="E33" s="208" t="s">
        <v>14</v>
      </c>
      <c r="F33" s="208" t="s">
        <v>14</v>
      </c>
      <c r="G33" s="209" t="s">
        <v>14</v>
      </c>
      <c r="H33" s="213">
        <v>73785</v>
      </c>
      <c r="I33" s="213">
        <v>73785</v>
      </c>
      <c r="J33" s="213">
        <v>73785</v>
      </c>
      <c r="K33" s="211"/>
      <c r="L33" s="211"/>
      <c r="M33" s="211"/>
      <c r="N33" s="211"/>
      <c r="O33" s="211"/>
      <c r="P33" s="211"/>
      <c r="Q33" s="211"/>
      <c r="R33" s="211"/>
      <c r="S33" s="211"/>
    </row>
    <row r="34" spans="1:19" ht="15">
      <c r="A34" s="215" t="s">
        <v>80</v>
      </c>
      <c r="B34" s="207" t="s">
        <v>81</v>
      </c>
      <c r="C34" s="208" t="s">
        <v>14</v>
      </c>
      <c r="D34" s="208" t="s">
        <v>14</v>
      </c>
      <c r="E34" s="208" t="s">
        <v>14</v>
      </c>
      <c r="F34" s="208" t="s">
        <v>14</v>
      </c>
      <c r="G34" s="209" t="s">
        <v>14</v>
      </c>
      <c r="H34" s="213">
        <v>1112360</v>
      </c>
      <c r="I34" s="213">
        <v>1110075</v>
      </c>
      <c r="J34" s="213">
        <v>1110075</v>
      </c>
      <c r="K34" s="211"/>
      <c r="L34" s="211"/>
      <c r="M34" s="211"/>
      <c r="N34" s="211"/>
      <c r="O34" s="211"/>
      <c r="P34" s="211"/>
      <c r="Q34" s="211"/>
      <c r="R34" s="211"/>
      <c r="S34" s="211"/>
    </row>
    <row r="35" spans="1:19" ht="15">
      <c r="A35" s="215" t="s">
        <v>82</v>
      </c>
      <c r="B35" s="207" t="s">
        <v>83</v>
      </c>
      <c r="C35" s="208" t="s">
        <v>14</v>
      </c>
      <c r="D35" s="208" t="s">
        <v>14</v>
      </c>
      <c r="E35" s="208" t="s">
        <v>14</v>
      </c>
      <c r="F35" s="208" t="s">
        <v>14</v>
      </c>
      <c r="G35" s="209" t="s">
        <v>14</v>
      </c>
      <c r="H35" s="213">
        <v>10353</v>
      </c>
      <c r="I35" s="213">
        <v>10353</v>
      </c>
      <c r="J35" s="213">
        <v>10353</v>
      </c>
      <c r="K35" s="211"/>
      <c r="L35" s="211"/>
      <c r="M35" s="211"/>
      <c r="N35" s="211"/>
      <c r="O35" s="211"/>
      <c r="P35" s="211"/>
      <c r="Q35" s="211"/>
      <c r="R35" s="211"/>
      <c r="S35" s="211"/>
    </row>
    <row r="36" spans="1:19" ht="15">
      <c r="A36" s="215" t="s">
        <v>84</v>
      </c>
      <c r="B36" s="207" t="s">
        <v>85</v>
      </c>
      <c r="C36" s="208" t="s">
        <v>14</v>
      </c>
      <c r="D36" s="208" t="s">
        <v>14</v>
      </c>
      <c r="E36" s="208" t="s">
        <v>14</v>
      </c>
      <c r="F36" s="208" t="s">
        <v>14</v>
      </c>
      <c r="G36" s="209" t="s">
        <v>14</v>
      </c>
      <c r="H36" s="213">
        <v>1327</v>
      </c>
      <c r="I36" s="213">
        <v>1327</v>
      </c>
      <c r="J36" s="213">
        <v>1327</v>
      </c>
      <c r="K36" s="211"/>
      <c r="L36" s="211"/>
      <c r="M36" s="211"/>
      <c r="N36" s="211"/>
      <c r="O36" s="211"/>
      <c r="P36" s="211"/>
      <c r="Q36" s="211"/>
      <c r="R36" s="211"/>
      <c r="S36" s="211"/>
    </row>
    <row r="37" spans="1:19" ht="15">
      <c r="A37" s="216" t="s">
        <v>59</v>
      </c>
      <c r="B37" s="202" t="s">
        <v>60</v>
      </c>
      <c r="C37" s="203" t="s">
        <v>14</v>
      </c>
      <c r="D37" s="203" t="s">
        <v>14</v>
      </c>
      <c r="E37" s="203" t="s">
        <v>14</v>
      </c>
      <c r="F37" s="203" t="s">
        <v>14</v>
      </c>
      <c r="G37" s="204" t="s">
        <v>60</v>
      </c>
      <c r="H37" s="205">
        <v>38962771</v>
      </c>
      <c r="I37" s="205">
        <v>42536950</v>
      </c>
      <c r="J37" s="205">
        <v>46468249</v>
      </c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19" ht="15">
      <c r="A38" s="214" t="s">
        <v>76</v>
      </c>
      <c r="B38" s="207" t="s">
        <v>77</v>
      </c>
      <c r="C38" s="208" t="s">
        <v>14</v>
      </c>
      <c r="D38" s="208" t="s">
        <v>14</v>
      </c>
      <c r="E38" s="208" t="s">
        <v>14</v>
      </c>
      <c r="F38" s="208" t="s">
        <v>14</v>
      </c>
      <c r="G38" s="209" t="s">
        <v>14</v>
      </c>
      <c r="H38" s="210">
        <v>38962771</v>
      </c>
      <c r="I38" s="210">
        <v>42536950</v>
      </c>
      <c r="J38" s="210">
        <v>46468249</v>
      </c>
      <c r="K38" s="211"/>
      <c r="L38" s="211"/>
      <c r="M38" s="211"/>
      <c r="N38" s="211"/>
      <c r="O38" s="211"/>
      <c r="P38" s="211"/>
      <c r="Q38" s="211"/>
      <c r="R38" s="211"/>
      <c r="S38" s="211"/>
    </row>
    <row r="39" spans="1:19" ht="15">
      <c r="A39" s="215" t="s">
        <v>56</v>
      </c>
      <c r="B39" s="207" t="s">
        <v>79</v>
      </c>
      <c r="C39" s="208" t="s">
        <v>14</v>
      </c>
      <c r="D39" s="208" t="s">
        <v>14</v>
      </c>
      <c r="E39" s="208" t="s">
        <v>14</v>
      </c>
      <c r="F39" s="208" t="s">
        <v>14</v>
      </c>
      <c r="G39" s="209" t="s">
        <v>14</v>
      </c>
      <c r="H39" s="213">
        <v>23607524</v>
      </c>
      <c r="I39" s="213">
        <v>25584344</v>
      </c>
      <c r="J39" s="213">
        <v>27850793</v>
      </c>
      <c r="K39" s="211"/>
      <c r="L39" s="211"/>
      <c r="M39" s="211"/>
      <c r="N39" s="211"/>
      <c r="O39" s="211"/>
      <c r="P39" s="211"/>
      <c r="Q39" s="211"/>
      <c r="R39" s="211"/>
      <c r="S39" s="211"/>
    </row>
    <row r="40" spans="1:19" ht="15">
      <c r="A40" s="215" t="s">
        <v>80</v>
      </c>
      <c r="B40" s="207" t="s">
        <v>81</v>
      </c>
      <c r="C40" s="208" t="s">
        <v>14</v>
      </c>
      <c r="D40" s="208" t="s">
        <v>14</v>
      </c>
      <c r="E40" s="208" t="s">
        <v>14</v>
      </c>
      <c r="F40" s="208" t="s">
        <v>14</v>
      </c>
      <c r="G40" s="209" t="s">
        <v>14</v>
      </c>
      <c r="H40" s="213">
        <v>15355247</v>
      </c>
      <c r="I40" s="213">
        <v>16952606</v>
      </c>
      <c r="J40" s="213">
        <v>18617456</v>
      </c>
      <c r="K40" s="211"/>
      <c r="L40" s="211"/>
      <c r="M40" s="211"/>
      <c r="N40" s="211"/>
      <c r="O40" s="211"/>
      <c r="P40" s="211"/>
      <c r="Q40" s="211"/>
      <c r="R40" s="211"/>
      <c r="S40" s="211"/>
    </row>
    <row r="41" spans="1:19" ht="15">
      <c r="A41" s="216" t="s">
        <v>53</v>
      </c>
      <c r="B41" s="202" t="s">
        <v>54</v>
      </c>
      <c r="C41" s="203" t="s">
        <v>14</v>
      </c>
      <c r="D41" s="203" t="s">
        <v>14</v>
      </c>
      <c r="E41" s="203" t="s">
        <v>14</v>
      </c>
      <c r="F41" s="203" t="s">
        <v>14</v>
      </c>
      <c r="G41" s="204" t="s">
        <v>54</v>
      </c>
      <c r="H41" s="205">
        <v>199518</v>
      </c>
      <c r="I41" s="205">
        <v>91218</v>
      </c>
      <c r="J41" s="205">
        <v>91218</v>
      </c>
      <c r="K41" s="155"/>
      <c r="L41" s="155"/>
      <c r="M41" s="155"/>
      <c r="N41" s="155"/>
      <c r="O41" s="155"/>
      <c r="P41" s="155"/>
      <c r="Q41" s="155"/>
      <c r="R41" s="155"/>
      <c r="S41" s="155"/>
    </row>
    <row r="42" spans="1:19" ht="15">
      <c r="A42" s="214" t="s">
        <v>76</v>
      </c>
      <c r="B42" s="207" t="s">
        <v>77</v>
      </c>
      <c r="C42" s="208" t="s">
        <v>14</v>
      </c>
      <c r="D42" s="208" t="s">
        <v>14</v>
      </c>
      <c r="E42" s="208" t="s">
        <v>14</v>
      </c>
      <c r="F42" s="208" t="s">
        <v>14</v>
      </c>
      <c r="G42" s="209" t="s">
        <v>14</v>
      </c>
      <c r="H42" s="210">
        <v>199518</v>
      </c>
      <c r="I42" s="210">
        <v>91218</v>
      </c>
      <c r="J42" s="210">
        <v>91218</v>
      </c>
      <c r="K42" s="211"/>
      <c r="L42" s="211"/>
      <c r="M42" s="211"/>
      <c r="N42" s="211"/>
      <c r="O42" s="211"/>
      <c r="P42" s="211"/>
      <c r="Q42" s="211"/>
      <c r="R42" s="211"/>
      <c r="S42" s="211"/>
    </row>
    <row r="43" spans="1:19" ht="15">
      <c r="A43" s="215" t="s">
        <v>56</v>
      </c>
      <c r="B43" s="207" t="s">
        <v>79</v>
      </c>
      <c r="C43" s="208" t="s">
        <v>14</v>
      </c>
      <c r="D43" s="208" t="s">
        <v>14</v>
      </c>
      <c r="E43" s="208" t="s">
        <v>14</v>
      </c>
      <c r="F43" s="208" t="s">
        <v>14</v>
      </c>
      <c r="G43" s="209" t="s">
        <v>14</v>
      </c>
      <c r="H43" s="213">
        <v>76331</v>
      </c>
      <c r="I43" s="213">
        <v>76331</v>
      </c>
      <c r="J43" s="213">
        <v>76331</v>
      </c>
      <c r="K43" s="211"/>
      <c r="L43" s="211"/>
      <c r="M43" s="211"/>
      <c r="N43" s="211"/>
      <c r="O43" s="211"/>
      <c r="P43" s="211"/>
      <c r="Q43" s="211"/>
      <c r="R43" s="211"/>
      <c r="S43" s="211"/>
    </row>
    <row r="44" spans="1:19" ht="15">
      <c r="A44" s="215" t="s">
        <v>80</v>
      </c>
      <c r="B44" s="207" t="s">
        <v>81</v>
      </c>
      <c r="C44" s="208" t="s">
        <v>14</v>
      </c>
      <c r="D44" s="208" t="s">
        <v>14</v>
      </c>
      <c r="E44" s="208" t="s">
        <v>14</v>
      </c>
      <c r="F44" s="208" t="s">
        <v>14</v>
      </c>
      <c r="G44" s="209" t="s">
        <v>14</v>
      </c>
      <c r="H44" s="213">
        <v>123187</v>
      </c>
      <c r="I44" s="213">
        <v>14887</v>
      </c>
      <c r="J44" s="213">
        <v>14887</v>
      </c>
      <c r="K44" s="211"/>
      <c r="L44" s="211"/>
      <c r="M44" s="211"/>
      <c r="N44" s="211"/>
      <c r="O44" s="211"/>
      <c r="P44" s="211"/>
      <c r="Q44" s="211"/>
      <c r="R44" s="211"/>
      <c r="S44" s="211"/>
    </row>
    <row r="45" spans="1:19" ht="15">
      <c r="A45" s="216" t="s">
        <v>62</v>
      </c>
      <c r="B45" s="202" t="s">
        <v>63</v>
      </c>
      <c r="C45" s="203" t="s">
        <v>14</v>
      </c>
      <c r="D45" s="203" t="s">
        <v>14</v>
      </c>
      <c r="E45" s="203" t="s">
        <v>14</v>
      </c>
      <c r="F45" s="203" t="s">
        <v>14</v>
      </c>
      <c r="G45" s="204" t="s">
        <v>63</v>
      </c>
      <c r="H45" s="205">
        <v>48444</v>
      </c>
      <c r="I45" s="205">
        <v>13936</v>
      </c>
      <c r="J45" s="205">
        <v>13936</v>
      </c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 ht="15">
      <c r="A46" s="214" t="s">
        <v>76</v>
      </c>
      <c r="B46" s="207" t="s">
        <v>77</v>
      </c>
      <c r="C46" s="208" t="s">
        <v>14</v>
      </c>
      <c r="D46" s="208" t="s">
        <v>14</v>
      </c>
      <c r="E46" s="208" t="s">
        <v>14</v>
      </c>
      <c r="F46" s="208" t="s">
        <v>14</v>
      </c>
      <c r="G46" s="209" t="s">
        <v>14</v>
      </c>
      <c r="H46" s="210">
        <v>48444</v>
      </c>
      <c r="I46" s="210">
        <v>13936</v>
      </c>
      <c r="J46" s="210">
        <v>13936</v>
      </c>
      <c r="K46" s="211"/>
      <c r="L46" s="211"/>
      <c r="M46" s="211"/>
      <c r="N46" s="211"/>
      <c r="O46" s="211"/>
      <c r="P46" s="211"/>
      <c r="Q46" s="211"/>
      <c r="R46" s="211"/>
      <c r="S46" s="211"/>
    </row>
    <row r="47" spans="1:19" ht="15">
      <c r="A47" s="215" t="s">
        <v>80</v>
      </c>
      <c r="B47" s="207" t="s">
        <v>81</v>
      </c>
      <c r="C47" s="208" t="s">
        <v>14</v>
      </c>
      <c r="D47" s="208" t="s">
        <v>14</v>
      </c>
      <c r="E47" s="208" t="s">
        <v>14</v>
      </c>
      <c r="F47" s="208" t="s">
        <v>14</v>
      </c>
      <c r="G47" s="209" t="s">
        <v>14</v>
      </c>
      <c r="H47" s="213">
        <v>48444</v>
      </c>
      <c r="I47" s="213">
        <v>13936</v>
      </c>
      <c r="J47" s="213">
        <v>13936</v>
      </c>
      <c r="K47" s="211"/>
      <c r="L47" s="211"/>
      <c r="M47" s="211"/>
      <c r="N47" s="211"/>
      <c r="O47" s="211"/>
      <c r="P47" s="211"/>
      <c r="Q47" s="211"/>
      <c r="R47" s="211"/>
      <c r="S47" s="211"/>
    </row>
    <row r="48" spans="1:19" ht="14.25">
      <c r="A48" s="218" t="s">
        <v>135</v>
      </c>
      <c r="B48" s="200" t="s">
        <v>136</v>
      </c>
      <c r="C48" s="195" t="s">
        <v>14</v>
      </c>
      <c r="D48" s="195" t="s">
        <v>14</v>
      </c>
      <c r="E48" s="195" t="s">
        <v>14</v>
      </c>
      <c r="F48" s="195" t="s">
        <v>137</v>
      </c>
      <c r="G48" s="196" t="s">
        <v>14</v>
      </c>
      <c r="H48" s="144">
        <v>99542</v>
      </c>
      <c r="I48" s="144">
        <v>98966</v>
      </c>
      <c r="J48" s="144">
        <v>98966</v>
      </c>
      <c r="K48" s="159"/>
      <c r="L48" s="159"/>
      <c r="M48" s="159"/>
      <c r="N48" s="159"/>
      <c r="O48" s="159"/>
      <c r="P48" s="159"/>
      <c r="Q48" s="159"/>
      <c r="R48" s="159"/>
      <c r="S48" s="159"/>
    </row>
    <row r="49" spans="1:19" ht="15">
      <c r="A49" s="216" t="s">
        <v>65</v>
      </c>
      <c r="B49" s="202" t="s">
        <v>66</v>
      </c>
      <c r="C49" s="203" t="s">
        <v>14</v>
      </c>
      <c r="D49" s="203" t="s">
        <v>14</v>
      </c>
      <c r="E49" s="203" t="s">
        <v>14</v>
      </c>
      <c r="F49" s="203" t="s">
        <v>14</v>
      </c>
      <c r="G49" s="204" t="s">
        <v>66</v>
      </c>
      <c r="H49" s="205">
        <v>99542</v>
      </c>
      <c r="I49" s="205">
        <v>98966</v>
      </c>
      <c r="J49" s="205">
        <v>98966</v>
      </c>
      <c r="K49" s="155"/>
      <c r="L49" s="155"/>
      <c r="M49" s="155"/>
      <c r="N49" s="155"/>
      <c r="O49" s="155"/>
      <c r="P49" s="155"/>
      <c r="Q49" s="155"/>
      <c r="R49" s="155"/>
      <c r="S49" s="155"/>
    </row>
    <row r="50" spans="1:19" ht="15">
      <c r="A50" s="214" t="s">
        <v>76</v>
      </c>
      <c r="B50" s="207" t="s">
        <v>77</v>
      </c>
      <c r="C50" s="208" t="s">
        <v>14</v>
      </c>
      <c r="D50" s="208" t="s">
        <v>14</v>
      </c>
      <c r="E50" s="208" t="s">
        <v>14</v>
      </c>
      <c r="F50" s="208" t="s">
        <v>14</v>
      </c>
      <c r="G50" s="209" t="s">
        <v>14</v>
      </c>
      <c r="H50" s="210">
        <v>99542</v>
      </c>
      <c r="I50" s="210">
        <v>98966</v>
      </c>
      <c r="J50" s="210">
        <v>98966</v>
      </c>
      <c r="K50" s="211"/>
      <c r="L50" s="211"/>
      <c r="M50" s="211"/>
      <c r="N50" s="211"/>
      <c r="O50" s="211"/>
      <c r="P50" s="211"/>
      <c r="Q50" s="211"/>
      <c r="R50" s="211"/>
      <c r="S50" s="211"/>
    </row>
    <row r="51" spans="1:19" ht="15">
      <c r="A51" s="215" t="s">
        <v>56</v>
      </c>
      <c r="B51" s="207" t="s">
        <v>79</v>
      </c>
      <c r="C51" s="208" t="s">
        <v>14</v>
      </c>
      <c r="D51" s="208" t="s">
        <v>14</v>
      </c>
      <c r="E51" s="208" t="s">
        <v>14</v>
      </c>
      <c r="F51" s="208" t="s">
        <v>14</v>
      </c>
      <c r="G51" s="209" t="s">
        <v>14</v>
      </c>
      <c r="H51" s="213">
        <v>31614</v>
      </c>
      <c r="I51" s="213">
        <v>31614</v>
      </c>
      <c r="J51" s="213">
        <v>31614</v>
      </c>
      <c r="K51" s="211"/>
      <c r="L51" s="211"/>
      <c r="M51" s="211"/>
      <c r="N51" s="211"/>
      <c r="O51" s="211"/>
      <c r="P51" s="211"/>
      <c r="Q51" s="211"/>
      <c r="R51" s="211"/>
      <c r="S51" s="211"/>
    </row>
    <row r="52" spans="1:19" ht="15">
      <c r="A52" s="215" t="s">
        <v>80</v>
      </c>
      <c r="B52" s="207" t="s">
        <v>81</v>
      </c>
      <c r="C52" s="208" t="s">
        <v>14</v>
      </c>
      <c r="D52" s="208" t="s">
        <v>14</v>
      </c>
      <c r="E52" s="208" t="s">
        <v>14</v>
      </c>
      <c r="F52" s="208" t="s">
        <v>14</v>
      </c>
      <c r="G52" s="209" t="s">
        <v>14</v>
      </c>
      <c r="H52" s="213">
        <v>67928</v>
      </c>
      <c r="I52" s="213">
        <v>67352</v>
      </c>
      <c r="J52" s="213">
        <v>67352</v>
      </c>
      <c r="K52" s="211"/>
      <c r="L52" s="211"/>
      <c r="M52" s="211"/>
      <c r="N52" s="211"/>
      <c r="O52" s="211"/>
      <c r="P52" s="211"/>
      <c r="Q52" s="211"/>
      <c r="R52" s="211"/>
      <c r="S52" s="211"/>
    </row>
    <row r="53" spans="1:19" ht="14.25">
      <c r="A53" s="218" t="s">
        <v>138</v>
      </c>
      <c r="B53" s="200" t="s">
        <v>139</v>
      </c>
      <c r="C53" s="195" t="s">
        <v>14</v>
      </c>
      <c r="D53" s="195" t="s">
        <v>14</v>
      </c>
      <c r="E53" s="195" t="s">
        <v>14</v>
      </c>
      <c r="F53" s="195" t="s">
        <v>140</v>
      </c>
      <c r="G53" s="196" t="s">
        <v>14</v>
      </c>
      <c r="H53" s="144">
        <v>65955</v>
      </c>
      <c r="I53" s="144">
        <v>65955</v>
      </c>
      <c r="J53" s="144"/>
      <c r="K53" s="159"/>
      <c r="L53" s="159"/>
      <c r="M53" s="159"/>
      <c r="N53" s="159"/>
      <c r="O53" s="159"/>
      <c r="P53" s="159"/>
      <c r="Q53" s="159"/>
      <c r="R53" s="159"/>
      <c r="S53" s="159"/>
    </row>
    <row r="54" spans="1:19" ht="15">
      <c r="A54" s="216" t="s">
        <v>51</v>
      </c>
      <c r="B54" s="202" t="s">
        <v>52</v>
      </c>
      <c r="C54" s="203" t="s">
        <v>14</v>
      </c>
      <c r="D54" s="203" t="s">
        <v>14</v>
      </c>
      <c r="E54" s="203" t="s">
        <v>14</v>
      </c>
      <c r="F54" s="203" t="s">
        <v>14</v>
      </c>
      <c r="G54" s="204" t="s">
        <v>52</v>
      </c>
      <c r="H54" s="205">
        <v>65955</v>
      </c>
      <c r="I54" s="205">
        <v>65955</v>
      </c>
      <c r="J54" s="205"/>
      <c r="K54" s="155"/>
      <c r="L54" s="155"/>
      <c r="M54" s="155"/>
      <c r="N54" s="155"/>
      <c r="O54" s="155"/>
      <c r="P54" s="155"/>
      <c r="Q54" s="155"/>
      <c r="R54" s="155"/>
      <c r="S54" s="155"/>
    </row>
    <row r="55" spans="1:19" ht="15">
      <c r="A55" s="214" t="s">
        <v>76</v>
      </c>
      <c r="B55" s="207" t="s">
        <v>77</v>
      </c>
      <c r="C55" s="208" t="s">
        <v>14</v>
      </c>
      <c r="D55" s="208" t="s">
        <v>14</v>
      </c>
      <c r="E55" s="208" t="s">
        <v>14</v>
      </c>
      <c r="F55" s="208" t="s">
        <v>14</v>
      </c>
      <c r="G55" s="209" t="s">
        <v>14</v>
      </c>
      <c r="H55" s="210">
        <v>62637</v>
      </c>
      <c r="I55" s="210">
        <v>62637</v>
      </c>
      <c r="J55" s="210"/>
      <c r="K55" s="211"/>
      <c r="L55" s="211"/>
      <c r="M55" s="211"/>
      <c r="N55" s="211"/>
      <c r="O55" s="211"/>
      <c r="P55" s="211"/>
      <c r="Q55" s="211"/>
      <c r="R55" s="211"/>
      <c r="S55" s="211"/>
    </row>
    <row r="56" spans="1:19" ht="15">
      <c r="A56" s="215" t="s">
        <v>56</v>
      </c>
      <c r="B56" s="207" t="s">
        <v>79</v>
      </c>
      <c r="C56" s="208" t="s">
        <v>14</v>
      </c>
      <c r="D56" s="208" t="s">
        <v>14</v>
      </c>
      <c r="E56" s="208" t="s">
        <v>14</v>
      </c>
      <c r="F56" s="208" t="s">
        <v>14</v>
      </c>
      <c r="G56" s="209" t="s">
        <v>14</v>
      </c>
      <c r="H56" s="213">
        <v>45165</v>
      </c>
      <c r="I56" s="213">
        <v>45165</v>
      </c>
      <c r="J56" s="213"/>
      <c r="K56" s="211"/>
      <c r="L56" s="211"/>
      <c r="M56" s="211"/>
      <c r="N56" s="211"/>
      <c r="O56" s="211"/>
      <c r="P56" s="211"/>
      <c r="Q56" s="211"/>
      <c r="R56" s="211"/>
      <c r="S56" s="211"/>
    </row>
    <row r="57" spans="1:19" ht="15">
      <c r="A57" s="215" t="s">
        <v>80</v>
      </c>
      <c r="B57" s="207" t="s">
        <v>81</v>
      </c>
      <c r="C57" s="208" t="s">
        <v>14</v>
      </c>
      <c r="D57" s="208" t="s">
        <v>14</v>
      </c>
      <c r="E57" s="208" t="s">
        <v>14</v>
      </c>
      <c r="F57" s="208" t="s">
        <v>14</v>
      </c>
      <c r="G57" s="209" t="s">
        <v>14</v>
      </c>
      <c r="H57" s="213">
        <v>17472</v>
      </c>
      <c r="I57" s="213">
        <v>17472</v>
      </c>
      <c r="J57" s="213"/>
      <c r="K57" s="211"/>
      <c r="L57" s="211"/>
      <c r="M57" s="211"/>
      <c r="N57" s="211"/>
      <c r="O57" s="211"/>
      <c r="P57" s="211"/>
      <c r="Q57" s="211"/>
      <c r="R57" s="211"/>
      <c r="S57" s="211"/>
    </row>
    <row r="58" spans="1:19" ht="15">
      <c r="A58" s="214" t="s">
        <v>86</v>
      </c>
      <c r="B58" s="207" t="s">
        <v>87</v>
      </c>
      <c r="C58" s="208" t="s">
        <v>14</v>
      </c>
      <c r="D58" s="208" t="s">
        <v>14</v>
      </c>
      <c r="E58" s="208" t="s">
        <v>14</v>
      </c>
      <c r="F58" s="208" t="s">
        <v>14</v>
      </c>
      <c r="G58" s="209" t="s">
        <v>14</v>
      </c>
      <c r="H58" s="210">
        <v>3318</v>
      </c>
      <c r="I58" s="210">
        <v>3318</v>
      </c>
      <c r="J58" s="210"/>
      <c r="K58" s="211"/>
      <c r="L58" s="211"/>
      <c r="M58" s="211"/>
      <c r="N58" s="211"/>
      <c r="O58" s="211"/>
      <c r="P58" s="211"/>
      <c r="Q58" s="211"/>
      <c r="R58" s="211"/>
      <c r="S58" s="211"/>
    </row>
    <row r="59" spans="1:19" ht="15">
      <c r="A59" s="215" t="s">
        <v>90</v>
      </c>
      <c r="B59" s="207" t="s">
        <v>91</v>
      </c>
      <c r="C59" s="208" t="s">
        <v>14</v>
      </c>
      <c r="D59" s="208" t="s">
        <v>14</v>
      </c>
      <c r="E59" s="208" t="s">
        <v>14</v>
      </c>
      <c r="F59" s="208" t="s">
        <v>14</v>
      </c>
      <c r="G59" s="209" t="s">
        <v>14</v>
      </c>
      <c r="H59" s="213">
        <v>3318</v>
      </c>
      <c r="I59" s="213">
        <v>3318</v>
      </c>
      <c r="J59" s="213"/>
      <c r="K59" s="211"/>
      <c r="L59" s="211"/>
      <c r="M59" s="211"/>
      <c r="N59" s="211"/>
      <c r="O59" s="211"/>
      <c r="P59" s="211"/>
      <c r="Q59" s="211"/>
      <c r="R59" s="211"/>
      <c r="S59" s="211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1" t="s">
        <v>14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/>
      <c r="I2"/>
      <c r="J2"/>
      <c r="K2"/>
      <c r="L2"/>
      <c r="M2"/>
    </row>
    <row r="3" spans="2:13" ht="11.25">
      <c r="B3" s="51" t="s">
        <v>14</v>
      </c>
      <c r="C3" s="52" t="s">
        <v>14</v>
      </c>
      <c r="D3" s="52" t="s">
        <v>14</v>
      </c>
      <c r="E3" s="52" t="s">
        <v>24</v>
      </c>
      <c r="F3" s="52" t="s">
        <v>24</v>
      </c>
      <c r="G3" s="52" t="s">
        <v>24</v>
      </c>
      <c r="H3"/>
      <c r="I3"/>
      <c r="J3"/>
      <c r="K3"/>
      <c r="L3"/>
      <c r="M3"/>
    </row>
    <row r="4" spans="1:13" ht="11.25">
      <c r="A4"/>
      <c r="B4" s="28" t="s">
        <v>34</v>
      </c>
      <c r="C4" s="27"/>
      <c r="D4" s="27"/>
      <c r="E4" s="27">
        <v>48103530</v>
      </c>
      <c r="F4" s="27">
        <v>77380562</v>
      </c>
      <c r="G4" s="27">
        <v>85146512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27"/>
      <c r="D6" s="27"/>
      <c r="E6" s="27">
        <v>48103530</v>
      </c>
      <c r="F6" s="27">
        <v>77380562</v>
      </c>
      <c r="G6" s="27">
        <v>85146512</v>
      </c>
      <c r="H6"/>
      <c r="I6"/>
      <c r="J6"/>
      <c r="K6"/>
      <c r="L6"/>
      <c r="M6"/>
    </row>
    <row r="7" spans="1:13" ht="11.25">
      <c r="A7"/>
      <c r="B7" s="28" t="s">
        <v>36</v>
      </c>
      <c r="C7" s="27"/>
      <c r="D7" s="27"/>
      <c r="E7" s="27">
        <v>40570737</v>
      </c>
      <c r="F7" s="27">
        <v>43999247</v>
      </c>
      <c r="G7" s="27">
        <v>47867909</v>
      </c>
      <c r="H7"/>
      <c r="I7"/>
      <c r="J7"/>
      <c r="K7"/>
      <c r="L7"/>
      <c r="M7"/>
    </row>
    <row r="8" spans="1:13" ht="11.25">
      <c r="A8"/>
      <c r="B8" s="28" t="s">
        <v>37</v>
      </c>
      <c r="C8" s="27"/>
      <c r="D8" s="27"/>
      <c r="E8" s="27">
        <v>11479750</v>
      </c>
      <c r="F8" s="27">
        <v>37382256</v>
      </c>
      <c r="G8" s="27">
        <v>42978938</v>
      </c>
      <c r="H8"/>
      <c r="I8"/>
      <c r="J8"/>
      <c r="K8"/>
      <c r="L8"/>
      <c r="M8"/>
    </row>
    <row r="9" spans="1:13" ht="11.25">
      <c r="A9"/>
      <c r="B9" s="28" t="s">
        <v>20</v>
      </c>
      <c r="C9" s="27"/>
      <c r="D9" s="27"/>
      <c r="E9" s="27">
        <v>52050487</v>
      </c>
      <c r="F9" s="27">
        <v>81381503</v>
      </c>
      <c r="G9" s="27">
        <v>90846847</v>
      </c>
      <c r="H9"/>
      <c r="I9"/>
      <c r="J9"/>
      <c r="K9"/>
      <c r="L9"/>
      <c r="M9"/>
    </row>
    <row r="10" spans="1:13" ht="11.25">
      <c r="A10"/>
      <c r="B10" s="28" t="s">
        <v>21</v>
      </c>
      <c r="C10" s="27"/>
      <c r="D10" s="27"/>
      <c r="E10" s="27">
        <v>-3946957</v>
      </c>
      <c r="F10" s="27">
        <v>-4000941</v>
      </c>
      <c r="G10" s="27">
        <v>-5700335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>
        <v>3626700</v>
      </c>
      <c r="F11" s="27">
        <v>4000000</v>
      </c>
      <c r="G11" s="27">
        <v>5700000</v>
      </c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27"/>
      <c r="E13" s="27">
        <v>2120129</v>
      </c>
      <c r="F13" s="27">
        <v>1799872</v>
      </c>
      <c r="G13" s="27">
        <v>1798931</v>
      </c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27"/>
      <c r="E14" s="27">
        <v>-1799872</v>
      </c>
      <c r="F14" s="27">
        <v>-1798931</v>
      </c>
      <c r="G14" s="27">
        <v>-1798596</v>
      </c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27"/>
      <c r="E15" s="27">
        <v>3946957</v>
      </c>
      <c r="F15" s="27">
        <v>4000941</v>
      </c>
      <c r="G15" s="27">
        <v>5700335</v>
      </c>
      <c r="H15"/>
      <c r="I15"/>
      <c r="J15"/>
      <c r="K15"/>
      <c r="L15"/>
      <c r="M15"/>
    </row>
    <row r="16" spans="1:13" ht="11.25">
      <c r="A16"/>
      <c r="B16" s="28" t="s">
        <v>23</v>
      </c>
      <c r="C16" s="27"/>
      <c r="D16" s="27"/>
      <c r="E16" s="50">
        <v>0</v>
      </c>
      <c r="F16" s="50">
        <v>0</v>
      </c>
      <c r="G16" s="50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6"/>
      <c r="D19" s="36"/>
      <c r="E19" s="36"/>
      <c r="F19" s="36"/>
      <c r="G19" s="36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Azra Čengić</cp:lastModifiedBy>
  <cp:lastPrinted>2023-11-17T07:24:49Z</cp:lastPrinted>
  <dcterms:created xsi:type="dcterms:W3CDTF">2006-05-18T10:01:57Z</dcterms:created>
  <dcterms:modified xsi:type="dcterms:W3CDTF">2023-12-19T07:28:58Z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